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M:\MENTÉS\2022\díjrendeletek módosítása\"/>
    </mc:Choice>
  </mc:AlternateContent>
  <xr:revisionPtr revIDLastSave="0" documentId="8_{511CAE04-95A6-4B7D-9703-A573CD775E5F}" xr6:coauthVersionLast="47" xr6:coauthVersionMax="47" xr10:uidLastSave="{00000000-0000-0000-0000-000000000000}"/>
  <bookViews>
    <workbookView xWindow="-120" yWindow="-120" windowWidth="24240" windowHeight="13290" tabRatio="912" activeTab="2" xr2:uid="{00000000-000D-0000-FFFF-FFFF00000000}"/>
  </bookViews>
  <sheets>
    <sheet name="adatok_tény_2021" sheetId="7" r:id="rId1"/>
    <sheet name="adatok_várható_2022" sheetId="2" r:id="rId2"/>
    <sheet name="kalkuláció_1. verzió" sheetId="4" r:id="rId3"/>
    <sheet name="kalkuláció_2. verzió" sheetId="13" r:id="rId4"/>
    <sheet name="kalkuláció_3. verzió" sheetId="1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" i="14" l="1"/>
  <c r="E7" i="14"/>
  <c r="E8" i="14"/>
  <c r="E9" i="14"/>
  <c r="E10" i="14"/>
  <c r="E11" i="14"/>
  <c r="E12" i="14"/>
  <c r="E5" i="14"/>
  <c r="E6" i="13"/>
  <c r="E7" i="13"/>
  <c r="E8" i="13"/>
  <c r="E9" i="13"/>
  <c r="E10" i="13"/>
  <c r="E11" i="13"/>
  <c r="E12" i="13"/>
  <c r="E5" i="13"/>
  <c r="E6" i="4"/>
  <c r="E7" i="4"/>
  <c r="E8" i="4"/>
  <c r="E9" i="4"/>
  <c r="E10" i="4"/>
  <c r="E11" i="4"/>
  <c r="E12" i="4"/>
  <c r="E5" i="4"/>
  <c r="O35" i="7" l="1"/>
  <c r="F44" i="14" l="1"/>
  <c r="E44" i="14"/>
  <c r="E42" i="14"/>
  <c r="E41" i="14"/>
  <c r="E40" i="14"/>
  <c r="E39" i="14"/>
  <c r="E34" i="14"/>
  <c r="E33" i="14"/>
  <c r="E32" i="14"/>
  <c r="E31" i="14"/>
  <c r="F30" i="14"/>
  <c r="E30" i="14"/>
  <c r="E29" i="14"/>
  <c r="E28" i="14"/>
  <c r="E27" i="14"/>
  <c r="F23" i="14"/>
  <c r="F42" i="14" s="1"/>
  <c r="F22" i="14"/>
  <c r="F41" i="14" s="1"/>
  <c r="F21" i="14"/>
  <c r="F40" i="14" s="1"/>
  <c r="F20" i="14"/>
  <c r="F31" i="14" s="1"/>
  <c r="F19" i="14"/>
  <c r="F18" i="14"/>
  <c r="F29" i="14" s="1"/>
  <c r="F17" i="14"/>
  <c r="F28" i="14" s="1"/>
  <c r="F16" i="14"/>
  <c r="F27" i="14" s="1"/>
  <c r="F44" i="13"/>
  <c r="E44" i="13"/>
  <c r="E42" i="13"/>
  <c r="E41" i="13"/>
  <c r="E40" i="13"/>
  <c r="F39" i="13"/>
  <c r="E39" i="13"/>
  <c r="E34" i="13"/>
  <c r="E33" i="13"/>
  <c r="F32" i="13"/>
  <c r="E32" i="13"/>
  <c r="E31" i="13"/>
  <c r="F30" i="13"/>
  <c r="E30" i="13"/>
  <c r="E29" i="13"/>
  <c r="E28" i="13"/>
  <c r="E27" i="13"/>
  <c r="F23" i="13"/>
  <c r="F34" i="13" s="1"/>
  <c r="F22" i="13"/>
  <c r="F33" i="13" s="1"/>
  <c r="F21" i="13"/>
  <c r="F40" i="13" s="1"/>
  <c r="F20" i="13"/>
  <c r="F31" i="13" s="1"/>
  <c r="F19" i="13"/>
  <c r="F18" i="13"/>
  <c r="F29" i="13" s="1"/>
  <c r="F17" i="13"/>
  <c r="F28" i="13" s="1"/>
  <c r="F16" i="13"/>
  <c r="F27" i="13" s="1"/>
  <c r="E45" i="14" l="1"/>
  <c r="F41" i="13"/>
  <c r="F32" i="14"/>
  <c r="F39" i="14"/>
  <c r="F45" i="14" s="1"/>
  <c r="E45" i="13"/>
  <c r="E35" i="14"/>
  <c r="E47" i="14" s="1"/>
  <c r="F34" i="14"/>
  <c r="F33" i="14"/>
  <c r="E35" i="13"/>
  <c r="F35" i="13"/>
  <c r="F42" i="13"/>
  <c r="F45" i="13" s="1"/>
  <c r="E28" i="4"/>
  <c r="F17" i="4"/>
  <c r="F28" i="4" s="1"/>
  <c r="D19" i="2"/>
  <c r="E19" i="2"/>
  <c r="F19" i="2"/>
  <c r="G19" i="2"/>
  <c r="H19" i="2"/>
  <c r="I19" i="2"/>
  <c r="J19" i="2"/>
  <c r="K19" i="2"/>
  <c r="L19" i="2"/>
  <c r="M19" i="2"/>
  <c r="N19" i="2"/>
  <c r="C19" i="2"/>
  <c r="O7" i="2"/>
  <c r="O19" i="7"/>
  <c r="F19" i="7"/>
  <c r="G19" i="7"/>
  <c r="H19" i="7"/>
  <c r="I19" i="7"/>
  <c r="J19" i="7"/>
  <c r="K19" i="7"/>
  <c r="L19" i="7"/>
  <c r="M19" i="7"/>
  <c r="N19" i="7"/>
  <c r="E19" i="7"/>
  <c r="D19" i="7"/>
  <c r="C19" i="7"/>
  <c r="O7" i="7"/>
  <c r="E47" i="13" l="1"/>
  <c r="F35" i="14"/>
  <c r="F47" i="14" s="1"/>
  <c r="F47" i="13"/>
  <c r="O19" i="2"/>
  <c r="E40" i="4" l="1"/>
  <c r="E41" i="4"/>
  <c r="E42" i="4"/>
  <c r="E39" i="4"/>
  <c r="O35" i="2" l="1"/>
  <c r="D31" i="2"/>
  <c r="E31" i="2"/>
  <c r="F31" i="2"/>
  <c r="G31" i="2"/>
  <c r="H31" i="2"/>
  <c r="I31" i="2"/>
  <c r="J31" i="2"/>
  <c r="K31" i="2"/>
  <c r="L31" i="2"/>
  <c r="M31" i="2"/>
  <c r="N31" i="2"/>
  <c r="D32" i="2"/>
  <c r="E32" i="2"/>
  <c r="F32" i="2"/>
  <c r="G32" i="2"/>
  <c r="H32" i="2"/>
  <c r="I32" i="2"/>
  <c r="J32" i="2"/>
  <c r="K32" i="2"/>
  <c r="L32" i="2"/>
  <c r="M32" i="2"/>
  <c r="N32" i="2"/>
  <c r="D33" i="2"/>
  <c r="O33" i="2" s="1"/>
  <c r="E33" i="2"/>
  <c r="F33" i="2"/>
  <c r="G33" i="2"/>
  <c r="H33" i="2"/>
  <c r="I33" i="2"/>
  <c r="J33" i="2"/>
  <c r="K33" i="2"/>
  <c r="L33" i="2"/>
  <c r="M33" i="2"/>
  <c r="N33" i="2"/>
  <c r="D34" i="2"/>
  <c r="E34" i="2"/>
  <c r="F34" i="2"/>
  <c r="G34" i="2"/>
  <c r="H34" i="2"/>
  <c r="I34" i="2"/>
  <c r="J34" i="2"/>
  <c r="K34" i="2"/>
  <c r="L34" i="2"/>
  <c r="M34" i="2"/>
  <c r="N34" i="2"/>
  <c r="C32" i="2"/>
  <c r="C33" i="2"/>
  <c r="C34" i="2"/>
  <c r="C31" i="2"/>
  <c r="E31" i="7"/>
  <c r="F31" i="7"/>
  <c r="G31" i="7"/>
  <c r="H31" i="7"/>
  <c r="I31" i="7"/>
  <c r="J31" i="7"/>
  <c r="K31" i="7"/>
  <c r="L31" i="7"/>
  <c r="M31" i="7"/>
  <c r="N31" i="7"/>
  <c r="E32" i="7"/>
  <c r="F32" i="7"/>
  <c r="G32" i="7"/>
  <c r="H32" i="7"/>
  <c r="I32" i="7"/>
  <c r="J32" i="7"/>
  <c r="K32" i="7"/>
  <c r="L32" i="7"/>
  <c r="M32" i="7"/>
  <c r="N32" i="7"/>
  <c r="E33" i="7"/>
  <c r="F33" i="7"/>
  <c r="G33" i="7"/>
  <c r="H33" i="7"/>
  <c r="I33" i="7"/>
  <c r="J33" i="7"/>
  <c r="K33" i="7"/>
  <c r="L33" i="7"/>
  <c r="M33" i="7"/>
  <c r="N33" i="7"/>
  <c r="E34" i="7"/>
  <c r="F34" i="7"/>
  <c r="G34" i="7"/>
  <c r="H34" i="7"/>
  <c r="I34" i="7"/>
  <c r="J34" i="7"/>
  <c r="K34" i="7"/>
  <c r="L34" i="7"/>
  <c r="M34" i="7"/>
  <c r="N34" i="7"/>
  <c r="D31" i="7"/>
  <c r="D32" i="7"/>
  <c r="D33" i="7"/>
  <c r="D34" i="7"/>
  <c r="C33" i="7"/>
  <c r="C34" i="7"/>
  <c r="C32" i="7"/>
  <c r="O32" i="7" s="1"/>
  <c r="C31" i="7"/>
  <c r="O32" i="2" l="1"/>
  <c r="O34" i="2"/>
  <c r="O33" i="7"/>
  <c r="O34" i="7"/>
  <c r="E32" i="4"/>
  <c r="E33" i="4"/>
  <c r="E34" i="4"/>
  <c r="E29" i="4"/>
  <c r="F18" i="4"/>
  <c r="F29" i="4" s="1"/>
  <c r="F19" i="4"/>
  <c r="F20" i="4"/>
  <c r="F39" i="4" s="1"/>
  <c r="F21" i="4"/>
  <c r="F22" i="4"/>
  <c r="F23" i="4"/>
  <c r="F42" i="4" s="1"/>
  <c r="E18" i="2"/>
  <c r="F18" i="2"/>
  <c r="G18" i="2"/>
  <c r="H18" i="2"/>
  <c r="I18" i="2"/>
  <c r="J18" i="2"/>
  <c r="K18" i="2"/>
  <c r="L18" i="2"/>
  <c r="M18" i="2"/>
  <c r="N18" i="2"/>
  <c r="E20" i="2"/>
  <c r="F20" i="2"/>
  <c r="G20" i="2"/>
  <c r="H20" i="2"/>
  <c r="I20" i="2"/>
  <c r="J20" i="2"/>
  <c r="K20" i="2"/>
  <c r="L20" i="2"/>
  <c r="M20" i="2"/>
  <c r="N20" i="2"/>
  <c r="E21" i="2"/>
  <c r="F21" i="2"/>
  <c r="G21" i="2"/>
  <c r="H21" i="2"/>
  <c r="I21" i="2"/>
  <c r="J21" i="2"/>
  <c r="K21" i="2"/>
  <c r="L21" i="2"/>
  <c r="M21" i="2"/>
  <c r="N21" i="2"/>
  <c r="E22" i="2"/>
  <c r="F22" i="2"/>
  <c r="G22" i="2"/>
  <c r="H22" i="2"/>
  <c r="I22" i="2"/>
  <c r="J22" i="2"/>
  <c r="K22" i="2"/>
  <c r="L22" i="2"/>
  <c r="M22" i="2"/>
  <c r="N22" i="2"/>
  <c r="E23" i="2"/>
  <c r="F23" i="2"/>
  <c r="G23" i="2"/>
  <c r="H23" i="2"/>
  <c r="I23" i="2"/>
  <c r="J23" i="2"/>
  <c r="K23" i="2"/>
  <c r="L23" i="2"/>
  <c r="M23" i="2"/>
  <c r="N23" i="2"/>
  <c r="E24" i="2"/>
  <c r="F24" i="2"/>
  <c r="G24" i="2"/>
  <c r="H24" i="2"/>
  <c r="I24" i="2"/>
  <c r="J24" i="2"/>
  <c r="K24" i="2"/>
  <c r="L24" i="2"/>
  <c r="M24" i="2"/>
  <c r="N24" i="2"/>
  <c r="E25" i="2"/>
  <c r="F25" i="2"/>
  <c r="G25" i="2"/>
  <c r="H25" i="2"/>
  <c r="I25" i="2"/>
  <c r="J25" i="2"/>
  <c r="K25" i="2"/>
  <c r="L25" i="2"/>
  <c r="M25" i="2"/>
  <c r="N25" i="2"/>
  <c r="D20" i="2"/>
  <c r="D21" i="2"/>
  <c r="D22" i="2"/>
  <c r="D23" i="2"/>
  <c r="D24" i="2"/>
  <c r="D25" i="2"/>
  <c r="C20" i="2"/>
  <c r="C21" i="2"/>
  <c r="C22" i="2"/>
  <c r="C23" i="2"/>
  <c r="C24" i="2"/>
  <c r="C25" i="2"/>
  <c r="O8" i="2"/>
  <c r="O9" i="2"/>
  <c r="O10" i="2"/>
  <c r="O11" i="2"/>
  <c r="O12" i="2"/>
  <c r="O13" i="2"/>
  <c r="D18" i="7"/>
  <c r="E18" i="7"/>
  <c r="F18" i="7"/>
  <c r="G18" i="7"/>
  <c r="H18" i="7"/>
  <c r="I18" i="7"/>
  <c r="J18" i="7"/>
  <c r="K18" i="7"/>
  <c r="L18" i="7"/>
  <c r="M18" i="7"/>
  <c r="N18" i="7"/>
  <c r="D20" i="7"/>
  <c r="E20" i="7"/>
  <c r="F20" i="7"/>
  <c r="G20" i="7"/>
  <c r="H20" i="7"/>
  <c r="I20" i="7"/>
  <c r="J20" i="7"/>
  <c r="K20" i="7"/>
  <c r="L20" i="7"/>
  <c r="M20" i="7"/>
  <c r="N20" i="7"/>
  <c r="D21" i="7"/>
  <c r="E21" i="7"/>
  <c r="F21" i="7"/>
  <c r="G21" i="7"/>
  <c r="H21" i="7"/>
  <c r="I21" i="7"/>
  <c r="J21" i="7"/>
  <c r="K21" i="7"/>
  <c r="L21" i="7"/>
  <c r="M21" i="7"/>
  <c r="N21" i="7"/>
  <c r="D22" i="7"/>
  <c r="E22" i="7"/>
  <c r="F22" i="7"/>
  <c r="G22" i="7"/>
  <c r="H22" i="7"/>
  <c r="I22" i="7"/>
  <c r="J22" i="7"/>
  <c r="K22" i="7"/>
  <c r="L22" i="7"/>
  <c r="M22" i="7"/>
  <c r="N22" i="7"/>
  <c r="D23" i="7"/>
  <c r="E23" i="7"/>
  <c r="F23" i="7"/>
  <c r="G23" i="7"/>
  <c r="H23" i="7"/>
  <c r="I23" i="7"/>
  <c r="J23" i="7"/>
  <c r="K23" i="7"/>
  <c r="L23" i="7"/>
  <c r="M23" i="7"/>
  <c r="N23" i="7"/>
  <c r="D24" i="7"/>
  <c r="E24" i="7"/>
  <c r="F24" i="7"/>
  <c r="G24" i="7"/>
  <c r="H24" i="7"/>
  <c r="I24" i="7"/>
  <c r="J24" i="7"/>
  <c r="K24" i="7"/>
  <c r="L24" i="7"/>
  <c r="M24" i="7"/>
  <c r="N24" i="7"/>
  <c r="D25" i="7"/>
  <c r="E25" i="7"/>
  <c r="F25" i="7"/>
  <c r="G25" i="7"/>
  <c r="H25" i="7"/>
  <c r="I25" i="7"/>
  <c r="J25" i="7"/>
  <c r="K25" i="7"/>
  <c r="L25" i="7"/>
  <c r="M25" i="7"/>
  <c r="N25" i="7"/>
  <c r="C20" i="7"/>
  <c r="C21" i="7"/>
  <c r="C22" i="7"/>
  <c r="C23" i="7"/>
  <c r="C24" i="7"/>
  <c r="C25" i="7"/>
  <c r="C18" i="7"/>
  <c r="O8" i="7"/>
  <c r="O20" i="7" s="1"/>
  <c r="O9" i="7"/>
  <c r="O21" i="7" s="1"/>
  <c r="O10" i="7"/>
  <c r="O22" i="7" s="1"/>
  <c r="O11" i="7"/>
  <c r="O23" i="7" s="1"/>
  <c r="O12" i="7"/>
  <c r="O24" i="7" s="1"/>
  <c r="O13" i="7"/>
  <c r="O25" i="7" s="1"/>
  <c r="F33" i="4" l="1"/>
  <c r="F41" i="4"/>
  <c r="F32" i="4"/>
  <c r="F40" i="4"/>
  <c r="O24" i="2"/>
  <c r="O20" i="2"/>
  <c r="O23" i="2"/>
  <c r="O21" i="2"/>
  <c r="O22" i="2"/>
  <c r="O25" i="2"/>
  <c r="F44" i="4" l="1"/>
  <c r="F45" i="4" s="1"/>
  <c r="E44" i="4"/>
  <c r="E45" i="4" s="1"/>
  <c r="N36" i="7" l="1"/>
  <c r="M36" i="7"/>
  <c r="L36" i="7"/>
  <c r="K36" i="7"/>
  <c r="J36" i="7"/>
  <c r="I36" i="7"/>
  <c r="H36" i="7"/>
  <c r="G36" i="7"/>
  <c r="F36" i="7"/>
  <c r="E36" i="7"/>
  <c r="D36" i="7"/>
  <c r="C36" i="7"/>
  <c r="O6" i="7"/>
  <c r="O18" i="7" s="1"/>
  <c r="O36" i="7" l="1"/>
  <c r="O31" i="7"/>
  <c r="O37" i="7" l="1"/>
  <c r="O26" i="7"/>
  <c r="O39" i="7" l="1"/>
  <c r="E31" i="4"/>
  <c r="F31" i="4"/>
  <c r="E30" i="4" l="1"/>
  <c r="E27" i="4"/>
  <c r="F34" i="4"/>
  <c r="F30" i="4"/>
  <c r="F16" i="4"/>
  <c r="F27" i="4" s="1"/>
  <c r="F35" i="4" l="1"/>
  <c r="E35" i="4"/>
  <c r="F36" i="2"/>
  <c r="E36" i="2"/>
  <c r="N36" i="2"/>
  <c r="M36" i="2"/>
  <c r="L36" i="2"/>
  <c r="K36" i="2"/>
  <c r="J36" i="2"/>
  <c r="I36" i="2"/>
  <c r="H36" i="2"/>
  <c r="G36" i="2"/>
  <c r="D36" i="2"/>
  <c r="C36" i="2"/>
  <c r="D18" i="2"/>
  <c r="C18" i="2"/>
  <c r="O6" i="2"/>
  <c r="O36" i="2" l="1"/>
  <c r="F47" i="4"/>
  <c r="E47" i="4"/>
  <c r="O18" i="2"/>
  <c r="O31" i="2"/>
  <c r="O37" i="2" l="1"/>
  <c r="O26" i="2"/>
  <c r="O39" i="2" l="1"/>
</calcChain>
</file>

<file path=xl/sharedStrings.xml><?xml version="1.0" encoding="utf-8"?>
<sst xmlns="http://schemas.openxmlformats.org/spreadsheetml/2006/main" count="311" uniqueCount="53">
  <si>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</si>
  <si>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</si>
  <si>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</si>
  <si>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</si>
  <si>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</si>
  <si>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</si>
  <si>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</si>
  <si>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</si>
  <si>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</si>
  <si>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</si>
  <si>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</si>
  <si>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</si>
  <si>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Díjtermék</t>
  </si>
  <si>
    <t>Bruttó egységár (Ft)</t>
  </si>
  <si>
    <t>Lakosság szám (fő)</t>
  </si>
  <si>
    <t>Igényelhető bruttó támogatás</t>
  </si>
  <si>
    <t>Díjmentes utasok után igényelhető szociálpolitikai menetdíjtámogatás</t>
  </si>
  <si>
    <t>Összesen:</t>
  </si>
  <si>
    <t>2022. évi VÁRHATÓ értékesítési darabszámok</t>
  </si>
  <si>
    <t>2022. évi VÁRHATÓ értékesítési bevétel</t>
  </si>
  <si>
    <t>TÉNY</t>
  </si>
  <si>
    <t>TERV</t>
  </si>
  <si>
    <t>2022. év VÁRHATÓ 
összesen</t>
  </si>
  <si>
    <t>2022. évi VÁRHATÓ szociálpolitikai menetdíj-támogatás</t>
  </si>
  <si>
    <t>2022. év VÁRHATÓ
összesen</t>
  </si>
  <si>
    <t>Értékesítési bevétel és szociálpolitikai menetdíj-támogatás összesen:</t>
  </si>
  <si>
    <t>Tervezett értékesítési volumen teljes naptári évre összesen</t>
  </si>
  <si>
    <t>Korábbi évek értékesítési volumene alapján</t>
  </si>
  <si>
    <t>Átlagos 5%-os mértékű utasvesztést feltételezve</t>
  </si>
  <si>
    <t>Feltételezett értékesítési darabszámok</t>
  </si>
  <si>
    <t>Feltételezett értékesítési bevétel</t>
  </si>
  <si>
    <t>Feltételezett szociálpolitikai menetdíj-támogatás</t>
  </si>
  <si>
    <t>Tervezett értékesítési bevétel teljes naptári évre összesen</t>
  </si>
  <si>
    <t>Tervezett szociálpolitikai menetdíj-támogatás teljes naptári évre összesen</t>
  </si>
  <si>
    <t>Bruttó egységár EMELÉST KÖVETŐEN (Ft)</t>
  </si>
  <si>
    <t>Emelés mértéke</t>
  </si>
  <si>
    <t>2021. évi TÉNY értékesítési darabszámok</t>
  </si>
  <si>
    <t>2021. év TÉNY 
összesen</t>
  </si>
  <si>
    <t>2021. évi TÉNY értékesítési bevétel</t>
  </si>
  <si>
    <t>2021. évi TÉNY szociálpolitikai menetdíj-támogatás</t>
  </si>
  <si>
    <t>2021. év TÉNY
összesen</t>
  </si>
  <si>
    <t>Szekszárd helyi</t>
  </si>
  <si>
    <t>Összvonalas havi bérlet</t>
  </si>
  <si>
    <t>Összvonalas negyedéves bérlet</t>
  </si>
  <si>
    <t>Tanuló havi bérlet</t>
  </si>
  <si>
    <t>Tanuló negyedéves bérlet</t>
  </si>
  <si>
    <t>Nyugdíjas havi bérlet</t>
  </si>
  <si>
    <t>Nyugdíjas negyedéves bérlet</t>
  </si>
  <si>
    <t>Autóbuszon váltott menetjegy</t>
  </si>
  <si>
    <t>Közlekedési Mobiljegy applikációban váltott menetjegy</t>
  </si>
  <si>
    <t>1. verzió
átlagosan 80%-os emelés, kivéve a mobiljegy applikációban vásárolt elővételi menetjegy esetén</t>
  </si>
  <si>
    <t>2. verzió
átlagosan 104%-os emelés, kivéve a mobiljegy applikációban vásárolt elővételi menetjegy esetén</t>
  </si>
  <si>
    <t>3. verzió
átlagosan 125%-os emelés, kivéve a mobiljegy applikációban vásárolt elővételi menetjegy esetén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</si>
</sst>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&quot; bruttó Ft/db/hó&quot;"/>
    <numFmt numFmtId="165" formatCode="#,##0&quot; bruttó Ft&quot;"/>
    <numFmt numFmtId="166" formatCode="#,##0&quot; bruttó Ft/fő/hó&quot;"/>
    <numFmt numFmtId="167" formatCode="#,##0&quot; db&quot;"/>
    <numFmt numFmtId="168" formatCode="#,##0&quot; nettó Ft&quot;"/>
    <numFmt numFmtId="169" formatCode="#,##0&quot; fő&quot;"/>
    <numFmt numFmtId="170" formatCode="#,##0&quot; bruttó Ft/db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mbria"/>
      <family val="1"/>
      <charset val="238"/>
    </font>
    <font>
      <sz val="11"/>
      <color theme="1"/>
      <name val="Cambria"/>
      <family val="1"/>
      <charset val="238"/>
    </font>
    <font>
      <b/>
      <i/>
      <sz val="11"/>
      <color theme="1"/>
      <name val="Cambria"/>
      <family val="1"/>
      <charset val="238"/>
    </font>
    <font>
      <i/>
      <sz val="11"/>
      <color theme="1"/>
      <name val="Cambria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165" fontId="3" fillId="0" borderId="1" xfId="0" applyNumberFormat="1" applyFont="1" applyBorder="1" applyAlignment="1">
      <alignment horizontal="right" vertical="center"/>
    </xf>
    <xf numFmtId="167" fontId="3" fillId="0" borderId="2" xfId="0" applyNumberFormat="1" applyFont="1" applyBorder="1" applyAlignment="1">
      <alignment vertical="center"/>
    </xf>
    <xf numFmtId="167" fontId="3" fillId="0" borderId="1" xfId="0" applyNumberFormat="1" applyFont="1" applyBorder="1" applyAlignment="1">
      <alignment vertical="center"/>
    </xf>
    <xf numFmtId="168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vertical="center"/>
    </xf>
    <xf numFmtId="168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3" fillId="0" borderId="1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65" fontId="3" fillId="0" borderId="0" xfId="0" applyNumberFormat="1" applyFont="1" applyBorder="1" applyAlignment="1">
      <alignment horizontal="right" vertical="center"/>
    </xf>
    <xf numFmtId="168" fontId="3" fillId="0" borderId="0" xfId="0" applyNumberFormat="1" applyFont="1" applyBorder="1" applyAlignment="1">
      <alignment horizontal="right" vertical="center"/>
    </xf>
    <xf numFmtId="168" fontId="4" fillId="5" borderId="0" xfId="0" applyNumberFormat="1" applyFont="1" applyFill="1" applyBorder="1" applyAlignment="1">
      <alignment horizontal="right" vertical="center"/>
    </xf>
    <xf numFmtId="168" fontId="4" fillId="5" borderId="0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vertical="center"/>
    </xf>
    <xf numFmtId="169" fontId="5" fillId="6" borderId="1" xfId="0" applyNumberFormat="1" applyFont="1" applyFill="1" applyBorder="1" applyAlignment="1">
      <alignment vertical="center"/>
    </xf>
    <xf numFmtId="0" fontId="2" fillId="3" borderId="6" xfId="0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9" fontId="3" fillId="0" borderId="1" xfId="1" applyFont="1" applyBorder="1" applyAlignment="1">
      <alignment vertical="center"/>
    </xf>
    <xf numFmtId="0" fontId="3" fillId="0" borderId="0" xfId="0" applyFont="1" applyFill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168" fontId="4" fillId="5" borderId="0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68" fontId="4" fillId="5" borderId="0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168" fontId="4" fillId="5" borderId="0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170" fontId="2" fillId="2" borderId="1" xfId="0" applyNumberFormat="1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</cellXfs>
  <cellStyles count="2">
    <cellStyle name="Normál" xfId="0" builtinId="0"/>
    <cellStyle name="Százalé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9"/>
  <sheetViews>
    <sheetView zoomScaleNormal="100" workbookViewId="0">
      <selection activeCell="A4" sqref="A4:A5"/>
    </sheetView>
  </sheetViews>
  <sheetFormatPr defaultColWidth="9.140625" defaultRowHeight="14.25" x14ac:dyDescent="0.25"/>
  <cols>
    <col min="1" max="1" width="34.28515625" style="1" bestFit="1" customWidth="1"/>
    <col min="2" max="2" width="21.42578125" style="1" bestFit="1" customWidth="1"/>
    <col min="3" max="14" width="17.85546875" style="1" customWidth="1"/>
    <col min="15" max="15" width="23.7109375" style="1" bestFit="1" customWidth="1"/>
    <col min="16" max="16384" width="9.140625" style="1"/>
  </cols>
  <sheetData>
    <row r="1" spans="1:15" x14ac:dyDescent="0.25">
      <c r="A1" s="44" t="s">
        <v>41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3" spans="1:15" x14ac:dyDescent="0.25">
      <c r="A3" s="41" t="s">
        <v>36</v>
      </c>
      <c r="B3" s="41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5" ht="15" customHeight="1" x14ac:dyDescent="0.25">
      <c r="A4" s="45" t="s">
        <v>12</v>
      </c>
      <c r="B4" s="21"/>
      <c r="C4" s="37" t="s">
        <v>20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9"/>
      <c r="O4" s="43" t="s">
        <v>37</v>
      </c>
    </row>
    <row r="5" spans="1:15" x14ac:dyDescent="0.25">
      <c r="A5" s="46"/>
      <c r="B5" s="22"/>
      <c r="C5" s="2" t="s">
        <v>0</v>
      </c>
      <c r="D5" s="28" t="s">
        <v>1</v>
      </c>
      <c r="E5" s="28" t="s">
        <v>2</v>
      </c>
      <c r="F5" s="28" t="s">
        <v>3</v>
      </c>
      <c r="G5" s="28" t="s">
        <v>4</v>
      </c>
      <c r="H5" s="28" t="s">
        <v>5</v>
      </c>
      <c r="I5" s="28" t="s">
        <v>6</v>
      </c>
      <c r="J5" s="28" t="s">
        <v>7</v>
      </c>
      <c r="K5" s="28" t="s">
        <v>8</v>
      </c>
      <c r="L5" s="28" t="s">
        <v>9</v>
      </c>
      <c r="M5" s="28" t="s">
        <v>10</v>
      </c>
      <c r="N5" s="28" t="s">
        <v>11</v>
      </c>
      <c r="O5" s="42"/>
    </row>
    <row r="6" spans="1:15" x14ac:dyDescent="0.25">
      <c r="A6" s="4" t="s">
        <v>48</v>
      </c>
      <c r="B6" s="5"/>
      <c r="C6" s="7">
        <v>15172</v>
      </c>
      <c r="D6" s="8">
        <v>15073</v>
      </c>
      <c r="E6" s="8">
        <v>12476</v>
      </c>
      <c r="F6" s="8">
        <v>590</v>
      </c>
      <c r="G6" s="8">
        <v>14026</v>
      </c>
      <c r="H6" s="8">
        <v>16006</v>
      </c>
      <c r="I6" s="8">
        <v>16288</v>
      </c>
      <c r="J6" s="8">
        <v>17127</v>
      </c>
      <c r="K6" s="8">
        <v>18041</v>
      </c>
      <c r="L6" s="8">
        <v>17706</v>
      </c>
      <c r="M6" s="8">
        <v>17373</v>
      </c>
      <c r="N6" s="8">
        <v>18895</v>
      </c>
      <c r="O6" s="8">
        <f>SUM(C6:N6)</f>
        <v>178773</v>
      </c>
    </row>
    <row r="7" spans="1:15" ht="28.5" x14ac:dyDescent="0.25">
      <c r="A7" s="34" t="s">
        <v>49</v>
      </c>
      <c r="B7" s="5"/>
      <c r="C7" s="7">
        <v>167</v>
      </c>
      <c r="D7" s="8">
        <v>115</v>
      </c>
      <c r="E7" s="8">
        <v>364</v>
      </c>
      <c r="F7" s="8">
        <v>1678</v>
      </c>
      <c r="G7" s="8">
        <v>841</v>
      </c>
      <c r="H7" s="8">
        <v>713</v>
      </c>
      <c r="I7" s="8">
        <v>533</v>
      </c>
      <c r="J7" s="8">
        <v>507</v>
      </c>
      <c r="K7" s="8">
        <v>468</v>
      </c>
      <c r="L7" s="8">
        <v>464</v>
      </c>
      <c r="M7" s="8">
        <v>476</v>
      </c>
      <c r="N7" s="8">
        <v>525</v>
      </c>
      <c r="O7" s="8">
        <f>SUM(C7:N7)</f>
        <v>6851</v>
      </c>
    </row>
    <row r="8" spans="1:15" x14ac:dyDescent="0.25">
      <c r="A8" s="4" t="s">
        <v>42</v>
      </c>
      <c r="B8" s="5"/>
      <c r="C8" s="7">
        <v>540</v>
      </c>
      <c r="D8" s="8">
        <v>522</v>
      </c>
      <c r="E8" s="8">
        <v>456</v>
      </c>
      <c r="F8" s="8">
        <v>449</v>
      </c>
      <c r="G8" s="8">
        <v>489</v>
      </c>
      <c r="H8" s="8">
        <v>449</v>
      </c>
      <c r="I8" s="8">
        <v>399</v>
      </c>
      <c r="J8" s="8">
        <v>399</v>
      </c>
      <c r="K8" s="8">
        <v>450</v>
      </c>
      <c r="L8" s="8">
        <v>494</v>
      </c>
      <c r="M8" s="8">
        <v>500</v>
      </c>
      <c r="N8" s="8">
        <v>449</v>
      </c>
      <c r="O8" s="8">
        <f t="shared" ref="O8:O13" si="0">SUM(C8:N8)</f>
        <v>5596</v>
      </c>
    </row>
    <row r="9" spans="1:15" x14ac:dyDescent="0.25">
      <c r="A9" s="4" t="s">
        <v>43</v>
      </c>
      <c r="B9" s="5"/>
      <c r="C9" s="7">
        <v>42</v>
      </c>
      <c r="D9" s="8">
        <v>42</v>
      </c>
      <c r="E9" s="8">
        <v>70</v>
      </c>
      <c r="F9" s="8">
        <v>33</v>
      </c>
      <c r="G9" s="8">
        <v>33</v>
      </c>
      <c r="H9" s="8">
        <v>34</v>
      </c>
      <c r="I9" s="8">
        <v>33</v>
      </c>
      <c r="J9" s="8">
        <v>33</v>
      </c>
      <c r="K9" s="8">
        <v>4</v>
      </c>
      <c r="L9" s="8">
        <v>34</v>
      </c>
      <c r="M9" s="8">
        <v>34</v>
      </c>
      <c r="N9" s="8">
        <v>33</v>
      </c>
      <c r="O9" s="8">
        <f t="shared" si="0"/>
        <v>425</v>
      </c>
    </row>
    <row r="10" spans="1:15" x14ac:dyDescent="0.25">
      <c r="A10" s="4" t="s">
        <v>44</v>
      </c>
      <c r="B10" s="5"/>
      <c r="C10" s="7">
        <v>610</v>
      </c>
      <c r="D10" s="8">
        <v>559</v>
      </c>
      <c r="E10" s="8">
        <v>386</v>
      </c>
      <c r="F10" s="8">
        <v>130</v>
      </c>
      <c r="G10" s="8">
        <v>371</v>
      </c>
      <c r="H10" s="8">
        <v>296</v>
      </c>
      <c r="I10" s="8">
        <v>108</v>
      </c>
      <c r="J10" s="8">
        <v>109</v>
      </c>
      <c r="K10" s="8">
        <v>493</v>
      </c>
      <c r="L10" s="8">
        <v>479</v>
      </c>
      <c r="M10" s="8">
        <v>484</v>
      </c>
      <c r="N10" s="8">
        <v>404</v>
      </c>
      <c r="O10" s="8">
        <f t="shared" si="0"/>
        <v>4429</v>
      </c>
    </row>
    <row r="11" spans="1:15" x14ac:dyDescent="0.25">
      <c r="A11" s="4" t="s">
        <v>45</v>
      </c>
      <c r="B11" s="5"/>
      <c r="C11" s="7">
        <v>16</v>
      </c>
      <c r="D11" s="8">
        <v>15</v>
      </c>
      <c r="E11" s="8">
        <v>15</v>
      </c>
      <c r="F11" s="8">
        <v>3</v>
      </c>
      <c r="G11" s="8">
        <v>3</v>
      </c>
      <c r="H11" s="8">
        <v>3</v>
      </c>
      <c r="I11" s="8">
        <v>9</v>
      </c>
      <c r="J11" s="8">
        <v>9</v>
      </c>
      <c r="K11" s="8">
        <v>14</v>
      </c>
      <c r="L11" s="8">
        <v>16</v>
      </c>
      <c r="M11" s="8">
        <v>16</v>
      </c>
      <c r="N11" s="8">
        <v>17</v>
      </c>
      <c r="O11" s="8">
        <f t="shared" si="0"/>
        <v>136</v>
      </c>
    </row>
    <row r="12" spans="1:15" x14ac:dyDescent="0.25">
      <c r="A12" s="4" t="s">
        <v>46</v>
      </c>
      <c r="B12" s="5"/>
      <c r="C12" s="7">
        <v>72</v>
      </c>
      <c r="D12" s="8">
        <v>80</v>
      </c>
      <c r="E12" s="8">
        <v>70</v>
      </c>
      <c r="F12" s="8">
        <v>344</v>
      </c>
      <c r="G12" s="8">
        <v>423</v>
      </c>
      <c r="H12" s="8">
        <v>378</v>
      </c>
      <c r="I12" s="8">
        <v>260</v>
      </c>
      <c r="J12" s="8">
        <v>257</v>
      </c>
      <c r="K12" s="8">
        <v>452</v>
      </c>
      <c r="L12" s="8">
        <v>504</v>
      </c>
      <c r="M12" s="8">
        <v>471</v>
      </c>
      <c r="N12" s="8">
        <v>453</v>
      </c>
      <c r="O12" s="8">
        <f t="shared" si="0"/>
        <v>3764</v>
      </c>
    </row>
    <row r="13" spans="1:15" x14ac:dyDescent="0.25">
      <c r="A13" s="4" t="s">
        <v>47</v>
      </c>
      <c r="B13" s="5"/>
      <c r="C13" s="7">
        <v>10</v>
      </c>
      <c r="D13" s="8">
        <v>10</v>
      </c>
      <c r="E13" s="8">
        <v>10</v>
      </c>
      <c r="F13" s="8">
        <v>16</v>
      </c>
      <c r="G13" s="8">
        <v>16</v>
      </c>
      <c r="H13" s="8">
        <v>16</v>
      </c>
      <c r="I13" s="8">
        <v>8</v>
      </c>
      <c r="J13" s="8">
        <v>8</v>
      </c>
      <c r="K13" s="8">
        <v>7</v>
      </c>
      <c r="L13" s="8">
        <v>20</v>
      </c>
      <c r="M13" s="8">
        <v>20</v>
      </c>
      <c r="N13" s="8">
        <v>20</v>
      </c>
      <c r="O13" s="8">
        <f t="shared" si="0"/>
        <v>161</v>
      </c>
    </row>
    <row r="15" spans="1:15" x14ac:dyDescent="0.25">
      <c r="A15" s="40" t="s">
        <v>38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</row>
    <row r="16" spans="1:15" ht="15" customHeight="1" x14ac:dyDescent="0.25">
      <c r="A16" s="41" t="s">
        <v>12</v>
      </c>
      <c r="B16" s="41" t="s">
        <v>13</v>
      </c>
      <c r="C16" s="37" t="s">
        <v>20</v>
      </c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9"/>
      <c r="O16" s="43" t="s">
        <v>37</v>
      </c>
    </row>
    <row r="17" spans="1:15" x14ac:dyDescent="0.25">
      <c r="A17" s="42"/>
      <c r="B17" s="42"/>
      <c r="C17" s="28" t="s">
        <v>0</v>
      </c>
      <c r="D17" s="28" t="s">
        <v>1</v>
      </c>
      <c r="E17" s="28" t="s">
        <v>2</v>
      </c>
      <c r="F17" s="28" t="s">
        <v>3</v>
      </c>
      <c r="G17" s="28" t="s">
        <v>4</v>
      </c>
      <c r="H17" s="28" t="s">
        <v>5</v>
      </c>
      <c r="I17" s="28" t="s">
        <v>6</v>
      </c>
      <c r="J17" s="28" t="s">
        <v>7</v>
      </c>
      <c r="K17" s="28" t="s">
        <v>8</v>
      </c>
      <c r="L17" s="28" t="s">
        <v>9</v>
      </c>
      <c r="M17" s="28" t="s">
        <v>10</v>
      </c>
      <c r="N17" s="28" t="s">
        <v>11</v>
      </c>
      <c r="O17" s="42"/>
    </row>
    <row r="18" spans="1:15" x14ac:dyDescent="0.25">
      <c r="A18" s="4" t="s">
        <v>48</v>
      </c>
      <c r="B18" s="6">
        <v>220</v>
      </c>
      <c r="C18" s="9">
        <f t="shared" ref="C18:O18" si="1">$B18*C6/1.27</f>
        <v>2628220.472440945</v>
      </c>
      <c r="D18" s="9">
        <f t="shared" si="1"/>
        <v>2611070.8661417323</v>
      </c>
      <c r="E18" s="9">
        <f t="shared" si="1"/>
        <v>2161196.8503937009</v>
      </c>
      <c r="F18" s="9">
        <f t="shared" si="1"/>
        <v>102204.72440944881</v>
      </c>
      <c r="G18" s="9">
        <f t="shared" si="1"/>
        <v>2429700.7874015747</v>
      </c>
      <c r="H18" s="9">
        <f t="shared" si="1"/>
        <v>2772692.9133858266</v>
      </c>
      <c r="I18" s="9">
        <f t="shared" si="1"/>
        <v>2821543.307086614</v>
      </c>
      <c r="J18" s="9">
        <f t="shared" si="1"/>
        <v>2966881.8897637795</v>
      </c>
      <c r="K18" s="9">
        <f t="shared" si="1"/>
        <v>3125212.5984251969</v>
      </c>
      <c r="L18" s="9">
        <f t="shared" si="1"/>
        <v>3067181.1023622048</v>
      </c>
      <c r="M18" s="9">
        <f t="shared" si="1"/>
        <v>3009496.0629921257</v>
      </c>
      <c r="N18" s="9">
        <f t="shared" si="1"/>
        <v>3273149.6062992127</v>
      </c>
      <c r="O18" s="9">
        <f t="shared" si="1"/>
        <v>30968551.181102362</v>
      </c>
    </row>
    <row r="19" spans="1:15" ht="28.5" x14ac:dyDescent="0.25">
      <c r="A19" s="34" t="s">
        <v>49</v>
      </c>
      <c r="B19" s="6">
        <v>220</v>
      </c>
      <c r="C19" s="9">
        <f>$B19*C7/1.27</f>
        <v>28929.133858267716</v>
      </c>
      <c r="D19" s="9">
        <f>$B19*D7/1.27</f>
        <v>19921.259842519685</v>
      </c>
      <c r="E19" s="9">
        <f>$B19*E7/1.27</f>
        <v>63055.118110236217</v>
      </c>
      <c r="F19" s="9">
        <f t="shared" ref="F19:N19" si="2">$B19*F7/1.27</f>
        <v>290677.16535433073</v>
      </c>
      <c r="G19" s="9">
        <f t="shared" si="2"/>
        <v>145685.03937007874</v>
      </c>
      <c r="H19" s="9">
        <f t="shared" si="2"/>
        <v>123511.81102362205</v>
      </c>
      <c r="I19" s="9">
        <f t="shared" si="2"/>
        <v>92330.708661417317</v>
      </c>
      <c r="J19" s="9">
        <f t="shared" si="2"/>
        <v>87826.771653543299</v>
      </c>
      <c r="K19" s="9">
        <f t="shared" si="2"/>
        <v>81070.866141732287</v>
      </c>
      <c r="L19" s="9">
        <f t="shared" si="2"/>
        <v>80377.952755905513</v>
      </c>
      <c r="M19" s="9">
        <f t="shared" si="2"/>
        <v>82456.692913385821</v>
      </c>
      <c r="N19" s="9">
        <f t="shared" si="2"/>
        <v>90944.881889763783</v>
      </c>
      <c r="O19" s="9">
        <f>$B19*O7/1.27</f>
        <v>1186787.4015748031</v>
      </c>
    </row>
    <row r="20" spans="1:15" x14ac:dyDescent="0.25">
      <c r="A20" s="4" t="s">
        <v>42</v>
      </c>
      <c r="B20" s="6">
        <v>5460</v>
      </c>
      <c r="C20" s="9">
        <f t="shared" ref="C20:O20" si="3">$B20*C8/1.27</f>
        <v>2321574.8031496061</v>
      </c>
      <c r="D20" s="9">
        <f t="shared" si="3"/>
        <v>2244188.9763779528</v>
      </c>
      <c r="E20" s="9">
        <f t="shared" si="3"/>
        <v>1960440.9448818897</v>
      </c>
      <c r="F20" s="9">
        <f t="shared" si="3"/>
        <v>1930346.4566929133</v>
      </c>
      <c r="G20" s="9">
        <f t="shared" si="3"/>
        <v>2102314.9606299214</v>
      </c>
      <c r="H20" s="9">
        <f t="shared" si="3"/>
        <v>1930346.4566929133</v>
      </c>
      <c r="I20" s="9">
        <f t="shared" si="3"/>
        <v>1715385.8267716535</v>
      </c>
      <c r="J20" s="9">
        <f t="shared" si="3"/>
        <v>1715385.8267716535</v>
      </c>
      <c r="K20" s="9">
        <f t="shared" si="3"/>
        <v>1934645.6692913387</v>
      </c>
      <c r="L20" s="9">
        <f t="shared" si="3"/>
        <v>2123811.0236220472</v>
      </c>
      <c r="M20" s="9">
        <f t="shared" si="3"/>
        <v>2149606.2992125982</v>
      </c>
      <c r="N20" s="9">
        <f t="shared" si="3"/>
        <v>1930346.4566929133</v>
      </c>
      <c r="O20" s="9">
        <f t="shared" si="3"/>
        <v>24058393.700787403</v>
      </c>
    </row>
    <row r="21" spans="1:15" x14ac:dyDescent="0.25">
      <c r="A21" s="4" t="s">
        <v>43</v>
      </c>
      <c r="B21" s="6">
        <v>16380</v>
      </c>
      <c r="C21" s="9">
        <f t="shared" ref="C21:O21" si="4">$B21*C9/1.27</f>
        <v>541700.78740157478</v>
      </c>
      <c r="D21" s="9">
        <f t="shared" si="4"/>
        <v>541700.78740157478</v>
      </c>
      <c r="E21" s="9">
        <f t="shared" si="4"/>
        <v>902834.64566929138</v>
      </c>
      <c r="F21" s="9">
        <f t="shared" si="4"/>
        <v>425622.04724409449</v>
      </c>
      <c r="G21" s="9">
        <f t="shared" si="4"/>
        <v>425622.04724409449</v>
      </c>
      <c r="H21" s="9">
        <f t="shared" si="4"/>
        <v>438519.68503937009</v>
      </c>
      <c r="I21" s="9">
        <f t="shared" si="4"/>
        <v>425622.04724409449</v>
      </c>
      <c r="J21" s="9">
        <f t="shared" si="4"/>
        <v>425622.04724409449</v>
      </c>
      <c r="K21" s="9">
        <f t="shared" si="4"/>
        <v>51590.551181102361</v>
      </c>
      <c r="L21" s="9">
        <f t="shared" si="4"/>
        <v>438519.68503937009</v>
      </c>
      <c r="M21" s="9">
        <f t="shared" si="4"/>
        <v>438519.68503937009</v>
      </c>
      <c r="N21" s="9">
        <f t="shared" si="4"/>
        <v>425622.04724409449</v>
      </c>
      <c r="O21" s="9">
        <f t="shared" si="4"/>
        <v>5481496.0629921257</v>
      </c>
    </row>
    <row r="22" spans="1:15" x14ac:dyDescent="0.25">
      <c r="A22" s="4" t="s">
        <v>44</v>
      </c>
      <c r="B22" s="6">
        <v>1560</v>
      </c>
      <c r="C22" s="9">
        <f t="shared" ref="C22:O22" si="5">$B22*C10/1.27</f>
        <v>749291.33858267718</v>
      </c>
      <c r="D22" s="9">
        <f t="shared" si="5"/>
        <v>686645.66929133853</v>
      </c>
      <c r="E22" s="9">
        <f t="shared" si="5"/>
        <v>474141.73228346457</v>
      </c>
      <c r="F22" s="9">
        <f t="shared" si="5"/>
        <v>159685.03937007874</v>
      </c>
      <c r="G22" s="9">
        <f t="shared" si="5"/>
        <v>455716.53543307085</v>
      </c>
      <c r="H22" s="9">
        <f t="shared" si="5"/>
        <v>363590.55118110235</v>
      </c>
      <c r="I22" s="9">
        <f t="shared" si="5"/>
        <v>132661.41732283463</v>
      </c>
      <c r="J22" s="9">
        <f t="shared" si="5"/>
        <v>133889.76377952757</v>
      </c>
      <c r="K22" s="9">
        <f t="shared" si="5"/>
        <v>605574.80314960633</v>
      </c>
      <c r="L22" s="9">
        <f t="shared" si="5"/>
        <v>588377.95275590545</v>
      </c>
      <c r="M22" s="9">
        <f t="shared" si="5"/>
        <v>594519.68503937009</v>
      </c>
      <c r="N22" s="9">
        <f t="shared" si="5"/>
        <v>496251.96850393701</v>
      </c>
      <c r="O22" s="9">
        <f t="shared" si="5"/>
        <v>5440346.4566929135</v>
      </c>
    </row>
    <row r="23" spans="1:15" x14ac:dyDescent="0.25">
      <c r="A23" s="4" t="s">
        <v>45</v>
      </c>
      <c r="B23" s="6">
        <v>4680</v>
      </c>
      <c r="C23" s="9">
        <f t="shared" ref="C23:O23" si="6">$B23*C11/1.27</f>
        <v>58960.629921259839</v>
      </c>
      <c r="D23" s="9">
        <f t="shared" si="6"/>
        <v>55275.5905511811</v>
      </c>
      <c r="E23" s="9">
        <f t="shared" si="6"/>
        <v>55275.5905511811</v>
      </c>
      <c r="F23" s="9">
        <f t="shared" si="6"/>
        <v>11055.118110236221</v>
      </c>
      <c r="G23" s="9">
        <f t="shared" si="6"/>
        <v>11055.118110236221</v>
      </c>
      <c r="H23" s="9">
        <f t="shared" si="6"/>
        <v>11055.118110236221</v>
      </c>
      <c r="I23" s="9">
        <f t="shared" si="6"/>
        <v>33165.354330708658</v>
      </c>
      <c r="J23" s="9">
        <f t="shared" si="6"/>
        <v>33165.354330708658</v>
      </c>
      <c r="K23" s="9">
        <f t="shared" si="6"/>
        <v>51590.551181102361</v>
      </c>
      <c r="L23" s="9">
        <f t="shared" si="6"/>
        <v>58960.629921259839</v>
      </c>
      <c r="M23" s="9">
        <f t="shared" si="6"/>
        <v>58960.629921259839</v>
      </c>
      <c r="N23" s="9">
        <f t="shared" si="6"/>
        <v>62645.669291338585</v>
      </c>
      <c r="O23" s="9">
        <f t="shared" si="6"/>
        <v>501165.35433070868</v>
      </c>
    </row>
    <row r="24" spans="1:15" x14ac:dyDescent="0.25">
      <c r="A24" s="4" t="s">
        <v>46</v>
      </c>
      <c r="B24" s="6">
        <v>1560</v>
      </c>
      <c r="C24" s="9">
        <f t="shared" ref="C24:O24" si="7">$B24*C12/1.27</f>
        <v>88440.944881889765</v>
      </c>
      <c r="D24" s="9">
        <f t="shared" si="7"/>
        <v>98267.716535433065</v>
      </c>
      <c r="E24" s="9">
        <f t="shared" si="7"/>
        <v>85984.25196850393</v>
      </c>
      <c r="F24" s="9">
        <f t="shared" si="7"/>
        <v>422551.18110236217</v>
      </c>
      <c r="G24" s="9">
        <f t="shared" si="7"/>
        <v>519590.55118110235</v>
      </c>
      <c r="H24" s="9">
        <f t="shared" si="7"/>
        <v>464314.96062992123</v>
      </c>
      <c r="I24" s="9">
        <f t="shared" si="7"/>
        <v>319370.07874015748</v>
      </c>
      <c r="J24" s="9">
        <f t="shared" si="7"/>
        <v>315685.03937007871</v>
      </c>
      <c r="K24" s="9">
        <f t="shared" si="7"/>
        <v>555212.59842519683</v>
      </c>
      <c r="L24" s="9">
        <f t="shared" si="7"/>
        <v>619086.61417322839</v>
      </c>
      <c r="M24" s="9">
        <f t="shared" si="7"/>
        <v>578551.18110236223</v>
      </c>
      <c r="N24" s="9">
        <f t="shared" si="7"/>
        <v>556440.94488188974</v>
      </c>
      <c r="O24" s="9">
        <f t="shared" si="7"/>
        <v>4623496.0629921257</v>
      </c>
    </row>
    <row r="25" spans="1:15" x14ac:dyDescent="0.25">
      <c r="A25" s="4" t="s">
        <v>47</v>
      </c>
      <c r="B25" s="6">
        <v>4680</v>
      </c>
      <c r="C25" s="9">
        <f t="shared" ref="C25:O25" si="8">$B25*C13/1.27</f>
        <v>36850.393700787405</v>
      </c>
      <c r="D25" s="9">
        <f t="shared" si="8"/>
        <v>36850.393700787405</v>
      </c>
      <c r="E25" s="9">
        <f t="shared" si="8"/>
        <v>36850.393700787405</v>
      </c>
      <c r="F25" s="9">
        <f t="shared" si="8"/>
        <v>58960.629921259839</v>
      </c>
      <c r="G25" s="9">
        <f t="shared" si="8"/>
        <v>58960.629921259839</v>
      </c>
      <c r="H25" s="9">
        <f t="shared" si="8"/>
        <v>58960.629921259839</v>
      </c>
      <c r="I25" s="9">
        <f t="shared" si="8"/>
        <v>29480.314960629919</v>
      </c>
      <c r="J25" s="9">
        <f t="shared" si="8"/>
        <v>29480.314960629919</v>
      </c>
      <c r="K25" s="9">
        <f t="shared" si="8"/>
        <v>25795.27559055118</v>
      </c>
      <c r="L25" s="9">
        <f t="shared" si="8"/>
        <v>73700.787401574809</v>
      </c>
      <c r="M25" s="9">
        <f t="shared" si="8"/>
        <v>73700.787401574809</v>
      </c>
      <c r="N25" s="9">
        <f t="shared" si="8"/>
        <v>73700.787401574809</v>
      </c>
      <c r="O25" s="9">
        <f t="shared" si="8"/>
        <v>593291.33858267718</v>
      </c>
    </row>
    <row r="26" spans="1:15" x14ac:dyDescent="0.25">
      <c r="A26" s="14"/>
      <c r="B26" s="15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29" t="s">
        <v>17</v>
      </c>
      <c r="O26" s="17">
        <f>SUM(O18:O25)</f>
        <v>72853527.55905512</v>
      </c>
    </row>
    <row r="29" spans="1:15" x14ac:dyDescent="0.25">
      <c r="A29" s="40" t="s">
        <v>39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</row>
    <row r="30" spans="1:15" ht="28.5" x14ac:dyDescent="0.25">
      <c r="A30" s="28" t="s">
        <v>12</v>
      </c>
      <c r="B30" s="30" t="s">
        <v>15</v>
      </c>
      <c r="C30" s="28" t="s">
        <v>0</v>
      </c>
      <c r="D30" s="28" t="s">
        <v>1</v>
      </c>
      <c r="E30" s="28" t="s">
        <v>2</v>
      </c>
      <c r="F30" s="28" t="s">
        <v>3</v>
      </c>
      <c r="G30" s="28" t="s">
        <v>4</v>
      </c>
      <c r="H30" s="28" t="s">
        <v>5</v>
      </c>
      <c r="I30" s="28" t="s">
        <v>6</v>
      </c>
      <c r="J30" s="28" t="s">
        <v>7</v>
      </c>
      <c r="K30" s="28" t="s">
        <v>8</v>
      </c>
      <c r="L30" s="28" t="s">
        <v>9</v>
      </c>
      <c r="M30" s="28" t="s">
        <v>10</v>
      </c>
      <c r="N30" s="28" t="s">
        <v>11</v>
      </c>
      <c r="O30" s="30" t="s">
        <v>40</v>
      </c>
    </row>
    <row r="31" spans="1:15" x14ac:dyDescent="0.25">
      <c r="A31" s="4" t="s">
        <v>44</v>
      </c>
      <c r="B31" s="10">
        <v>2030</v>
      </c>
      <c r="C31" s="11">
        <f t="shared" ref="C31:D34" si="9">$B31*C10/1.27</f>
        <v>975039.37007874018</v>
      </c>
      <c r="D31" s="11">
        <f t="shared" si="9"/>
        <v>893519.68503937009</v>
      </c>
      <c r="E31" s="11">
        <f t="shared" ref="E31:N31" si="10">$B31*E10/1.27</f>
        <v>616992.12598425196</v>
      </c>
      <c r="F31" s="11">
        <f t="shared" si="10"/>
        <v>207795.27559055117</v>
      </c>
      <c r="G31" s="11">
        <f t="shared" si="10"/>
        <v>593015.74803149607</v>
      </c>
      <c r="H31" s="11">
        <f t="shared" si="10"/>
        <v>473133.85826771654</v>
      </c>
      <c r="I31" s="11">
        <f t="shared" si="10"/>
        <v>172629.92125984252</v>
      </c>
      <c r="J31" s="11">
        <f t="shared" si="10"/>
        <v>174228.3464566929</v>
      </c>
      <c r="K31" s="11">
        <f t="shared" si="10"/>
        <v>788023.62204724411</v>
      </c>
      <c r="L31" s="11">
        <f t="shared" si="10"/>
        <v>765645.66929133853</v>
      </c>
      <c r="M31" s="11">
        <f t="shared" si="10"/>
        <v>773637.7952755905</v>
      </c>
      <c r="N31" s="11">
        <f t="shared" si="10"/>
        <v>645763.77952755906</v>
      </c>
      <c r="O31" s="11">
        <f>SUM(C31:N31)</f>
        <v>7079425.1968503939</v>
      </c>
    </row>
    <row r="32" spans="1:15" x14ac:dyDescent="0.25">
      <c r="A32" s="4" t="s">
        <v>45</v>
      </c>
      <c r="B32" s="10">
        <v>2030</v>
      </c>
      <c r="C32" s="11">
        <f t="shared" si="9"/>
        <v>25574.803149606298</v>
      </c>
      <c r="D32" s="11">
        <f t="shared" si="9"/>
        <v>23976.377952755905</v>
      </c>
      <c r="E32" s="11">
        <f t="shared" ref="E32:N32" si="11">$B32*E11/1.27</f>
        <v>23976.377952755905</v>
      </c>
      <c r="F32" s="11">
        <f t="shared" si="11"/>
        <v>4795.2755905511813</v>
      </c>
      <c r="G32" s="11">
        <f t="shared" si="11"/>
        <v>4795.2755905511813</v>
      </c>
      <c r="H32" s="11">
        <f t="shared" si="11"/>
        <v>4795.2755905511813</v>
      </c>
      <c r="I32" s="11">
        <f t="shared" si="11"/>
        <v>14385.826771653543</v>
      </c>
      <c r="J32" s="11">
        <f t="shared" si="11"/>
        <v>14385.826771653543</v>
      </c>
      <c r="K32" s="11">
        <f t="shared" si="11"/>
        <v>22377.952755905513</v>
      </c>
      <c r="L32" s="11">
        <f t="shared" si="11"/>
        <v>25574.803149606298</v>
      </c>
      <c r="M32" s="11">
        <f t="shared" si="11"/>
        <v>25574.803149606298</v>
      </c>
      <c r="N32" s="11">
        <f t="shared" si="11"/>
        <v>27173.228346456694</v>
      </c>
      <c r="O32" s="11">
        <f t="shared" ref="O32:O34" si="12">SUM(C32:N32)</f>
        <v>217385.82677165358</v>
      </c>
    </row>
    <row r="33" spans="1:15" x14ac:dyDescent="0.25">
      <c r="A33" s="4" t="s">
        <v>46</v>
      </c>
      <c r="B33" s="10">
        <v>2030</v>
      </c>
      <c r="C33" s="11">
        <f t="shared" si="9"/>
        <v>115086.61417322834</v>
      </c>
      <c r="D33" s="11">
        <f t="shared" si="9"/>
        <v>127874.0157480315</v>
      </c>
      <c r="E33" s="11">
        <f t="shared" ref="E33:N33" si="13">$B33*E12/1.27</f>
        <v>111889.76377952755</v>
      </c>
      <c r="F33" s="11">
        <f t="shared" si="13"/>
        <v>549858.26771653548</v>
      </c>
      <c r="G33" s="11">
        <f t="shared" si="13"/>
        <v>676133.85826771648</v>
      </c>
      <c r="H33" s="11">
        <f t="shared" si="13"/>
        <v>604204.7244094488</v>
      </c>
      <c r="I33" s="11">
        <f t="shared" si="13"/>
        <v>415590.55118110235</v>
      </c>
      <c r="J33" s="11">
        <f t="shared" si="13"/>
        <v>410795.2755905512</v>
      </c>
      <c r="K33" s="11">
        <f t="shared" si="13"/>
        <v>722488.18897637795</v>
      </c>
      <c r="L33" s="11">
        <f t="shared" si="13"/>
        <v>805606.29921259836</v>
      </c>
      <c r="M33" s="11">
        <f t="shared" si="13"/>
        <v>752858.26771653537</v>
      </c>
      <c r="N33" s="11">
        <f t="shared" si="13"/>
        <v>724086.61417322839</v>
      </c>
      <c r="O33" s="11">
        <f t="shared" si="12"/>
        <v>6016472.4409448821</v>
      </c>
    </row>
    <row r="34" spans="1:15" x14ac:dyDescent="0.25">
      <c r="A34" s="4" t="s">
        <v>47</v>
      </c>
      <c r="B34" s="10">
        <v>2030</v>
      </c>
      <c r="C34" s="11">
        <f t="shared" si="9"/>
        <v>15984.251968503937</v>
      </c>
      <c r="D34" s="11">
        <f t="shared" si="9"/>
        <v>15984.251968503937</v>
      </c>
      <c r="E34" s="11">
        <f t="shared" ref="E34:N34" si="14">$B34*E13/1.27</f>
        <v>15984.251968503937</v>
      </c>
      <c r="F34" s="11">
        <f t="shared" si="14"/>
        <v>25574.803149606298</v>
      </c>
      <c r="G34" s="11">
        <f t="shared" si="14"/>
        <v>25574.803149606298</v>
      </c>
      <c r="H34" s="11">
        <f t="shared" si="14"/>
        <v>25574.803149606298</v>
      </c>
      <c r="I34" s="11">
        <f t="shared" si="14"/>
        <v>12787.401574803149</v>
      </c>
      <c r="J34" s="11">
        <f t="shared" si="14"/>
        <v>12787.401574803149</v>
      </c>
      <c r="K34" s="11">
        <f t="shared" si="14"/>
        <v>11188.976377952757</v>
      </c>
      <c r="L34" s="11">
        <f t="shared" si="14"/>
        <v>31968.503937007874</v>
      </c>
      <c r="M34" s="11">
        <f t="shared" si="14"/>
        <v>31968.503937007874</v>
      </c>
      <c r="N34" s="11">
        <f t="shared" si="14"/>
        <v>31968.503937007874</v>
      </c>
      <c r="O34" s="11">
        <f t="shared" si="12"/>
        <v>257346.45669291331</v>
      </c>
    </row>
    <row r="35" spans="1:15" x14ac:dyDescent="0.25">
      <c r="A35" s="19" t="s">
        <v>14</v>
      </c>
      <c r="B35" s="19"/>
      <c r="C35" s="20">
        <v>31795</v>
      </c>
      <c r="D35" s="20">
        <v>31795</v>
      </c>
      <c r="E35" s="20">
        <v>31795</v>
      </c>
      <c r="F35" s="20">
        <v>31795</v>
      </c>
      <c r="G35" s="20">
        <v>31795</v>
      </c>
      <c r="H35" s="20">
        <v>31795</v>
      </c>
      <c r="I35" s="20">
        <v>31795</v>
      </c>
      <c r="J35" s="20">
        <v>31544</v>
      </c>
      <c r="K35" s="20">
        <v>31544</v>
      </c>
      <c r="L35" s="20">
        <v>31544</v>
      </c>
      <c r="M35" s="20">
        <v>31544</v>
      </c>
      <c r="N35" s="20">
        <v>31544</v>
      </c>
      <c r="O35" s="20">
        <f>SUM(C35:N35)</f>
        <v>380285</v>
      </c>
    </row>
    <row r="36" spans="1:15" ht="28.5" x14ac:dyDescent="0.25">
      <c r="A36" s="12" t="s">
        <v>16</v>
      </c>
      <c r="B36" s="13">
        <v>120</v>
      </c>
      <c r="C36" s="11">
        <f>$B36*C35/1.27</f>
        <v>3004251.9685039371</v>
      </c>
      <c r="D36" s="11">
        <f t="shared" ref="D36:N36" si="15">$B36*D35/1.27</f>
        <v>3004251.9685039371</v>
      </c>
      <c r="E36" s="11">
        <f t="shared" si="15"/>
        <v>3004251.9685039371</v>
      </c>
      <c r="F36" s="11">
        <f t="shared" si="15"/>
        <v>3004251.9685039371</v>
      </c>
      <c r="G36" s="11">
        <f t="shared" si="15"/>
        <v>3004251.9685039371</v>
      </c>
      <c r="H36" s="11">
        <f t="shared" si="15"/>
        <v>3004251.9685039371</v>
      </c>
      <c r="I36" s="11">
        <f t="shared" si="15"/>
        <v>3004251.9685039371</v>
      </c>
      <c r="J36" s="11">
        <f t="shared" si="15"/>
        <v>2980535.4330708659</v>
      </c>
      <c r="K36" s="11">
        <f t="shared" si="15"/>
        <v>2980535.4330708659</v>
      </c>
      <c r="L36" s="11">
        <f t="shared" si="15"/>
        <v>2980535.4330708659</v>
      </c>
      <c r="M36" s="11">
        <f t="shared" si="15"/>
        <v>2980535.4330708659</v>
      </c>
      <c r="N36" s="11">
        <f t="shared" si="15"/>
        <v>2980535.4330708659</v>
      </c>
      <c r="O36" s="11">
        <f>SUM(C36:N36)</f>
        <v>35932440.944881886</v>
      </c>
    </row>
    <row r="37" spans="1:15" x14ac:dyDescent="0.25">
      <c r="N37" s="29" t="s">
        <v>17</v>
      </c>
      <c r="O37" s="17">
        <f>O31+O32+O33+O34+O36</f>
        <v>49503070.866141729</v>
      </c>
    </row>
    <row r="39" spans="1:15" ht="15" customHeight="1" x14ac:dyDescent="0.25">
      <c r="K39" s="36" t="s">
        <v>25</v>
      </c>
      <c r="L39" s="36"/>
      <c r="M39" s="36"/>
      <c r="N39" s="36"/>
      <c r="O39" s="17">
        <f>O26+O37</f>
        <v>122356598.42519686</v>
      </c>
    </row>
  </sheetData>
  <mergeCells count="12">
    <mergeCell ref="A1:O1"/>
    <mergeCell ref="A3:O3"/>
    <mergeCell ref="A4:A5"/>
    <mergeCell ref="O4:O5"/>
    <mergeCell ref="A29:O29"/>
    <mergeCell ref="K39:N39"/>
    <mergeCell ref="C4:N4"/>
    <mergeCell ref="C16:N16"/>
    <mergeCell ref="A15:O15"/>
    <mergeCell ref="A16:A17"/>
    <mergeCell ref="B16:B17"/>
    <mergeCell ref="O16:O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39"/>
  <sheetViews>
    <sheetView zoomScaleNormal="100" workbookViewId="0">
      <selection activeCell="B4" sqref="B4"/>
    </sheetView>
  </sheetViews>
  <sheetFormatPr defaultColWidth="9.140625" defaultRowHeight="14.25" x14ac:dyDescent="0.25"/>
  <cols>
    <col min="1" max="1" width="34.85546875" style="1" bestFit="1" customWidth="1"/>
    <col min="2" max="2" width="21.42578125" style="1" bestFit="1" customWidth="1"/>
    <col min="3" max="14" width="17.85546875" style="1" customWidth="1"/>
    <col min="15" max="15" width="23.7109375" style="1" bestFit="1" customWidth="1"/>
    <col min="16" max="16384" width="9.140625" style="1"/>
  </cols>
  <sheetData>
    <row r="1" spans="1:15" x14ac:dyDescent="0.25">
      <c r="A1" s="44" t="s">
        <v>41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3" spans="1:15" x14ac:dyDescent="0.25">
      <c r="A3" s="41" t="s">
        <v>18</v>
      </c>
      <c r="B3" s="41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5" ht="15" customHeight="1" x14ac:dyDescent="0.25">
      <c r="A4" s="45" t="s">
        <v>12</v>
      </c>
      <c r="B4" s="21"/>
      <c r="C4" s="37" t="s">
        <v>20</v>
      </c>
      <c r="D4" s="38"/>
      <c r="E4" s="38"/>
      <c r="F4" s="38"/>
      <c r="G4" s="38"/>
      <c r="H4" s="38"/>
      <c r="I4" s="38"/>
      <c r="J4" s="38"/>
      <c r="K4" s="38"/>
      <c r="L4" s="47" t="s">
        <v>21</v>
      </c>
      <c r="M4" s="47"/>
      <c r="N4" s="48"/>
      <c r="O4" s="43" t="s">
        <v>22</v>
      </c>
    </row>
    <row r="5" spans="1:15" x14ac:dyDescent="0.25">
      <c r="A5" s="46"/>
      <c r="B5" s="22"/>
      <c r="C5" s="2" t="s">
        <v>0</v>
      </c>
      <c r="D5" s="3" t="s">
        <v>1</v>
      </c>
      <c r="E5" s="3" t="s">
        <v>2</v>
      </c>
      <c r="F5" s="3" t="s">
        <v>3</v>
      </c>
      <c r="G5" s="3" t="s">
        <v>4</v>
      </c>
      <c r="H5" s="3" t="s">
        <v>5</v>
      </c>
      <c r="I5" s="3" t="s">
        <v>6</v>
      </c>
      <c r="J5" s="3" t="s">
        <v>7</v>
      </c>
      <c r="K5" s="3" t="s">
        <v>8</v>
      </c>
      <c r="L5" s="3" t="s">
        <v>9</v>
      </c>
      <c r="M5" s="3" t="s">
        <v>10</v>
      </c>
      <c r="N5" s="3" t="s">
        <v>11</v>
      </c>
      <c r="O5" s="42"/>
    </row>
    <row r="6" spans="1:15" x14ac:dyDescent="0.25">
      <c r="A6" s="4" t="s">
        <v>48</v>
      </c>
      <c r="B6" s="5"/>
      <c r="C6" s="7">
        <v>17087</v>
      </c>
      <c r="D6" s="7">
        <v>16780</v>
      </c>
      <c r="E6" s="7">
        <v>19589</v>
      </c>
      <c r="F6" s="7">
        <v>18637</v>
      </c>
      <c r="G6" s="7">
        <v>19266</v>
      </c>
      <c r="H6" s="7">
        <v>21765</v>
      </c>
      <c r="I6" s="7">
        <v>20413</v>
      </c>
      <c r="J6" s="7">
        <v>21676</v>
      </c>
      <c r="K6" s="7">
        <v>18376</v>
      </c>
      <c r="L6" s="8">
        <v>17706</v>
      </c>
      <c r="M6" s="8">
        <v>17373</v>
      </c>
      <c r="N6" s="8">
        <v>18895</v>
      </c>
      <c r="O6" s="8">
        <f>SUM(C6:N6)</f>
        <v>227563</v>
      </c>
    </row>
    <row r="7" spans="1:15" ht="28.5" x14ac:dyDescent="0.25">
      <c r="A7" s="34" t="s">
        <v>49</v>
      </c>
      <c r="B7" s="35"/>
      <c r="C7" s="7">
        <v>520</v>
      </c>
      <c r="D7" s="7">
        <v>525</v>
      </c>
      <c r="E7" s="7">
        <v>554</v>
      </c>
      <c r="F7" s="7">
        <v>442</v>
      </c>
      <c r="G7" s="7">
        <v>475</v>
      </c>
      <c r="H7" s="7">
        <v>510</v>
      </c>
      <c r="I7" s="7">
        <v>569</v>
      </c>
      <c r="J7" s="7">
        <v>532</v>
      </c>
      <c r="K7" s="7">
        <v>495</v>
      </c>
      <c r="L7" s="8">
        <v>464</v>
      </c>
      <c r="M7" s="8">
        <v>476</v>
      </c>
      <c r="N7" s="8">
        <v>525</v>
      </c>
      <c r="O7" s="8">
        <f>SUM(C7:N7)</f>
        <v>6087</v>
      </c>
    </row>
    <row r="8" spans="1:15" x14ac:dyDescent="0.25">
      <c r="A8" s="4" t="s">
        <v>42</v>
      </c>
      <c r="B8" s="5"/>
      <c r="C8" s="7">
        <v>516</v>
      </c>
      <c r="D8" s="7">
        <v>500</v>
      </c>
      <c r="E8" s="7">
        <v>488</v>
      </c>
      <c r="F8" s="7">
        <v>492</v>
      </c>
      <c r="G8" s="7">
        <v>481</v>
      </c>
      <c r="H8" s="7">
        <v>539</v>
      </c>
      <c r="I8" s="7">
        <v>523</v>
      </c>
      <c r="J8" s="7">
        <v>539</v>
      </c>
      <c r="K8" s="7">
        <v>593</v>
      </c>
      <c r="L8" s="8">
        <v>494</v>
      </c>
      <c r="M8" s="8">
        <v>500</v>
      </c>
      <c r="N8" s="8">
        <v>449</v>
      </c>
      <c r="O8" s="8">
        <f t="shared" ref="O8:O13" si="0">SUM(C8:N8)</f>
        <v>6114</v>
      </c>
    </row>
    <row r="9" spans="1:15" x14ac:dyDescent="0.25">
      <c r="A9" s="4" t="s">
        <v>43</v>
      </c>
      <c r="B9" s="5"/>
      <c r="C9" s="7">
        <v>35</v>
      </c>
      <c r="D9" s="7">
        <v>35</v>
      </c>
      <c r="E9" s="7">
        <v>37</v>
      </c>
      <c r="F9" s="7">
        <v>33</v>
      </c>
      <c r="G9" s="7">
        <v>33</v>
      </c>
      <c r="H9" s="7">
        <v>32</v>
      </c>
      <c r="I9" s="7">
        <v>34</v>
      </c>
      <c r="J9" s="7">
        <v>34</v>
      </c>
      <c r="K9" s="7">
        <v>33</v>
      </c>
      <c r="L9" s="8">
        <v>34</v>
      </c>
      <c r="M9" s="8">
        <v>34</v>
      </c>
      <c r="N9" s="8">
        <v>33</v>
      </c>
      <c r="O9" s="8">
        <f t="shared" si="0"/>
        <v>407</v>
      </c>
    </row>
    <row r="10" spans="1:15" x14ac:dyDescent="0.25">
      <c r="A10" s="4" t="s">
        <v>44</v>
      </c>
      <c r="B10" s="5"/>
      <c r="C10" s="7">
        <v>899</v>
      </c>
      <c r="D10" s="7">
        <v>873</v>
      </c>
      <c r="E10" s="7">
        <v>881</v>
      </c>
      <c r="F10" s="7">
        <v>457</v>
      </c>
      <c r="G10" s="7">
        <v>435</v>
      </c>
      <c r="H10" s="7">
        <v>560</v>
      </c>
      <c r="I10" s="7">
        <v>272</v>
      </c>
      <c r="J10" s="7">
        <v>245</v>
      </c>
      <c r="K10" s="7">
        <v>828</v>
      </c>
      <c r="L10" s="8">
        <v>479</v>
      </c>
      <c r="M10" s="8">
        <v>484</v>
      </c>
      <c r="N10" s="8">
        <v>404</v>
      </c>
      <c r="O10" s="8">
        <f t="shared" si="0"/>
        <v>6817</v>
      </c>
    </row>
    <row r="11" spans="1:15" x14ac:dyDescent="0.25">
      <c r="A11" s="4" t="s">
        <v>45</v>
      </c>
      <c r="B11" s="5"/>
      <c r="C11" s="7">
        <v>36</v>
      </c>
      <c r="D11" s="7">
        <v>36</v>
      </c>
      <c r="E11" s="7">
        <v>32</v>
      </c>
      <c r="F11" s="7">
        <v>25</v>
      </c>
      <c r="G11" s="7">
        <v>25</v>
      </c>
      <c r="H11" s="7">
        <v>25</v>
      </c>
      <c r="I11" s="7">
        <v>16</v>
      </c>
      <c r="J11" s="7">
        <v>9</v>
      </c>
      <c r="K11" s="7">
        <v>16</v>
      </c>
      <c r="L11" s="8">
        <v>16</v>
      </c>
      <c r="M11" s="8">
        <v>16</v>
      </c>
      <c r="N11" s="8">
        <v>17</v>
      </c>
      <c r="O11" s="8">
        <f t="shared" si="0"/>
        <v>269</v>
      </c>
    </row>
    <row r="12" spans="1:15" x14ac:dyDescent="0.25">
      <c r="A12" s="4" t="s">
        <v>46</v>
      </c>
      <c r="B12" s="5"/>
      <c r="C12" s="7">
        <v>73</v>
      </c>
      <c r="D12" s="7">
        <v>60</v>
      </c>
      <c r="E12" s="7">
        <v>64</v>
      </c>
      <c r="F12" s="7">
        <v>447</v>
      </c>
      <c r="G12" s="7">
        <v>430</v>
      </c>
      <c r="H12" s="7">
        <v>167</v>
      </c>
      <c r="I12" s="7">
        <v>192</v>
      </c>
      <c r="J12" s="7">
        <v>179</v>
      </c>
      <c r="K12" s="7">
        <v>201</v>
      </c>
      <c r="L12" s="8">
        <v>504</v>
      </c>
      <c r="M12" s="8">
        <v>471</v>
      </c>
      <c r="N12" s="8">
        <v>453</v>
      </c>
      <c r="O12" s="8">
        <f t="shared" si="0"/>
        <v>3241</v>
      </c>
    </row>
    <row r="13" spans="1:15" x14ac:dyDescent="0.25">
      <c r="A13" s="4" t="s">
        <v>47</v>
      </c>
      <c r="B13" s="5"/>
      <c r="C13" s="7">
        <v>10</v>
      </c>
      <c r="D13" s="7">
        <v>10</v>
      </c>
      <c r="E13" s="7">
        <v>10</v>
      </c>
      <c r="F13" s="7">
        <v>21</v>
      </c>
      <c r="G13" s="7">
        <v>22</v>
      </c>
      <c r="H13" s="7">
        <v>22</v>
      </c>
      <c r="I13" s="7">
        <v>9</v>
      </c>
      <c r="J13" s="7">
        <v>9</v>
      </c>
      <c r="K13" s="7">
        <v>10</v>
      </c>
      <c r="L13" s="8">
        <v>20</v>
      </c>
      <c r="M13" s="8">
        <v>20</v>
      </c>
      <c r="N13" s="8">
        <v>20</v>
      </c>
      <c r="O13" s="8">
        <f t="shared" si="0"/>
        <v>183</v>
      </c>
    </row>
    <row r="15" spans="1:15" x14ac:dyDescent="0.25">
      <c r="A15" s="40" t="s">
        <v>19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</row>
    <row r="16" spans="1:15" ht="15" customHeight="1" x14ac:dyDescent="0.25">
      <c r="A16" s="41" t="s">
        <v>12</v>
      </c>
      <c r="B16" s="41" t="s">
        <v>13</v>
      </c>
      <c r="C16" s="37" t="s">
        <v>20</v>
      </c>
      <c r="D16" s="38"/>
      <c r="E16" s="38"/>
      <c r="F16" s="38"/>
      <c r="G16" s="38"/>
      <c r="H16" s="38"/>
      <c r="I16" s="38"/>
      <c r="J16" s="38"/>
      <c r="K16" s="38"/>
      <c r="L16" s="47" t="s">
        <v>21</v>
      </c>
      <c r="M16" s="47"/>
      <c r="N16" s="48"/>
      <c r="O16" s="43" t="s">
        <v>22</v>
      </c>
    </row>
    <row r="17" spans="1:15" x14ac:dyDescent="0.25">
      <c r="A17" s="42"/>
      <c r="B17" s="42"/>
      <c r="C17" s="3" t="s">
        <v>0</v>
      </c>
      <c r="D17" s="3" t="s">
        <v>1</v>
      </c>
      <c r="E17" s="3" t="s">
        <v>2</v>
      </c>
      <c r="F17" s="3" t="s">
        <v>3</v>
      </c>
      <c r="G17" s="3" t="s">
        <v>4</v>
      </c>
      <c r="H17" s="3" t="s">
        <v>5</v>
      </c>
      <c r="I17" s="3" t="s">
        <v>6</v>
      </c>
      <c r="J17" s="3" t="s">
        <v>7</v>
      </c>
      <c r="K17" s="3" t="s">
        <v>8</v>
      </c>
      <c r="L17" s="3" t="s">
        <v>9</v>
      </c>
      <c r="M17" s="3" t="s">
        <v>10</v>
      </c>
      <c r="N17" s="3" t="s">
        <v>11</v>
      </c>
      <c r="O17" s="42"/>
    </row>
    <row r="18" spans="1:15" x14ac:dyDescent="0.25">
      <c r="A18" s="4" t="s">
        <v>48</v>
      </c>
      <c r="B18" s="6">
        <v>220</v>
      </c>
      <c r="C18" s="9">
        <f t="shared" ref="C18:N19" si="1">$B18*C6/1.27</f>
        <v>2959952.7559055118</v>
      </c>
      <c r="D18" s="9">
        <f t="shared" si="1"/>
        <v>2906771.653543307</v>
      </c>
      <c r="E18" s="9">
        <f t="shared" si="1"/>
        <v>3393370.0787401577</v>
      </c>
      <c r="F18" s="9">
        <f t="shared" si="1"/>
        <v>3228456.6929133856</v>
      </c>
      <c r="G18" s="9">
        <f t="shared" si="1"/>
        <v>3337417.3228346454</v>
      </c>
      <c r="H18" s="9">
        <f t="shared" si="1"/>
        <v>3770314.9606299214</v>
      </c>
      <c r="I18" s="9">
        <f t="shared" si="1"/>
        <v>3536110.2362204725</v>
      </c>
      <c r="J18" s="9">
        <f t="shared" si="1"/>
        <v>3754897.6377952755</v>
      </c>
      <c r="K18" s="9">
        <f t="shared" si="1"/>
        <v>3183244.0944881891</v>
      </c>
      <c r="L18" s="9">
        <f t="shared" si="1"/>
        <v>3067181.1023622048</v>
      </c>
      <c r="M18" s="9">
        <f t="shared" si="1"/>
        <v>3009496.0629921257</v>
      </c>
      <c r="N18" s="9">
        <f t="shared" si="1"/>
        <v>3273149.6062992127</v>
      </c>
      <c r="O18" s="9">
        <f>SUM(C18:N18)</f>
        <v>39420362.204724409</v>
      </c>
    </row>
    <row r="19" spans="1:15" ht="28.5" x14ac:dyDescent="0.25">
      <c r="A19" s="34" t="s">
        <v>49</v>
      </c>
      <c r="B19" s="6">
        <v>220</v>
      </c>
      <c r="C19" s="9">
        <f t="shared" si="1"/>
        <v>90078.740157480308</v>
      </c>
      <c r="D19" s="9">
        <f t="shared" si="1"/>
        <v>90944.881889763783</v>
      </c>
      <c r="E19" s="9">
        <f t="shared" si="1"/>
        <v>95968.503937007874</v>
      </c>
      <c r="F19" s="9">
        <f t="shared" si="1"/>
        <v>76566.92913385827</v>
      </c>
      <c r="G19" s="9">
        <f t="shared" si="1"/>
        <v>82283.464566929135</v>
      </c>
      <c r="H19" s="9">
        <f t="shared" si="1"/>
        <v>88346.456692913387</v>
      </c>
      <c r="I19" s="9">
        <f t="shared" si="1"/>
        <v>98566.92913385827</v>
      </c>
      <c r="J19" s="9">
        <f t="shared" si="1"/>
        <v>92157.48031496063</v>
      </c>
      <c r="K19" s="9">
        <f t="shared" si="1"/>
        <v>85748.031496062991</v>
      </c>
      <c r="L19" s="9">
        <f t="shared" si="1"/>
        <v>80377.952755905513</v>
      </c>
      <c r="M19" s="9">
        <f t="shared" si="1"/>
        <v>82456.692913385821</v>
      </c>
      <c r="N19" s="9">
        <f t="shared" si="1"/>
        <v>90944.881889763783</v>
      </c>
      <c r="O19" s="9">
        <f>SUM(C19:N19)</f>
        <v>1054440.9448818897</v>
      </c>
    </row>
    <row r="20" spans="1:15" x14ac:dyDescent="0.25">
      <c r="A20" s="4" t="s">
        <v>42</v>
      </c>
      <c r="B20" s="6">
        <v>5460</v>
      </c>
      <c r="C20" s="9">
        <f t="shared" ref="C20:N20" si="2">$B20*C8/1.27</f>
        <v>2218393.7007874018</v>
      </c>
      <c r="D20" s="9">
        <f t="shared" si="2"/>
        <v>2149606.2992125982</v>
      </c>
      <c r="E20" s="9">
        <f t="shared" si="2"/>
        <v>2098015.7480314961</v>
      </c>
      <c r="F20" s="9">
        <f t="shared" si="2"/>
        <v>2115212.5984251969</v>
      </c>
      <c r="G20" s="9">
        <f t="shared" si="2"/>
        <v>2067921.2598425196</v>
      </c>
      <c r="H20" s="9">
        <f t="shared" si="2"/>
        <v>2317275.5905511812</v>
      </c>
      <c r="I20" s="9">
        <f t="shared" si="2"/>
        <v>2248488.1889763777</v>
      </c>
      <c r="J20" s="9">
        <f t="shared" si="2"/>
        <v>2317275.5905511812</v>
      </c>
      <c r="K20" s="9">
        <f t="shared" si="2"/>
        <v>2549433.0708661415</v>
      </c>
      <c r="L20" s="9">
        <f t="shared" si="2"/>
        <v>2123811.0236220472</v>
      </c>
      <c r="M20" s="9">
        <f t="shared" si="2"/>
        <v>2149606.2992125982</v>
      </c>
      <c r="N20" s="9">
        <f t="shared" si="2"/>
        <v>1930346.4566929133</v>
      </c>
      <c r="O20" s="9">
        <f t="shared" ref="O20:O25" si="3">SUM(C20:N20)</f>
        <v>26285385.82677165</v>
      </c>
    </row>
    <row r="21" spans="1:15" x14ac:dyDescent="0.25">
      <c r="A21" s="4" t="s">
        <v>43</v>
      </c>
      <c r="B21" s="6">
        <v>16380</v>
      </c>
      <c r="C21" s="9">
        <f t="shared" ref="C21:N21" si="4">$B21*C9/1.27</f>
        <v>451417.32283464569</v>
      </c>
      <c r="D21" s="9">
        <f t="shared" si="4"/>
        <v>451417.32283464569</v>
      </c>
      <c r="E21" s="9">
        <f t="shared" si="4"/>
        <v>477212.59842519683</v>
      </c>
      <c r="F21" s="9">
        <f t="shared" si="4"/>
        <v>425622.04724409449</v>
      </c>
      <c r="G21" s="9">
        <f t="shared" si="4"/>
        <v>425622.04724409449</v>
      </c>
      <c r="H21" s="9">
        <f t="shared" si="4"/>
        <v>412724.40944881889</v>
      </c>
      <c r="I21" s="9">
        <f t="shared" si="4"/>
        <v>438519.68503937009</v>
      </c>
      <c r="J21" s="9">
        <f t="shared" si="4"/>
        <v>438519.68503937009</v>
      </c>
      <c r="K21" s="9">
        <f t="shared" si="4"/>
        <v>425622.04724409449</v>
      </c>
      <c r="L21" s="9">
        <f t="shared" si="4"/>
        <v>438519.68503937009</v>
      </c>
      <c r="M21" s="9">
        <f t="shared" si="4"/>
        <v>438519.68503937009</v>
      </c>
      <c r="N21" s="9">
        <f t="shared" si="4"/>
        <v>425622.04724409449</v>
      </c>
      <c r="O21" s="9">
        <f t="shared" si="3"/>
        <v>5249338.582677166</v>
      </c>
    </row>
    <row r="22" spans="1:15" x14ac:dyDescent="0.25">
      <c r="A22" s="4" t="s">
        <v>44</v>
      </c>
      <c r="B22" s="6">
        <v>1560</v>
      </c>
      <c r="C22" s="9">
        <f t="shared" ref="C22:N22" si="5">$B22*C10/1.27</f>
        <v>1104283.464566929</v>
      </c>
      <c r="D22" s="9">
        <f t="shared" si="5"/>
        <v>1072346.4566929133</v>
      </c>
      <c r="E22" s="9">
        <f t="shared" si="5"/>
        <v>1082173.2283464568</v>
      </c>
      <c r="F22" s="9">
        <f t="shared" si="5"/>
        <v>561354.33070866147</v>
      </c>
      <c r="G22" s="9">
        <f t="shared" si="5"/>
        <v>534330.70866141736</v>
      </c>
      <c r="H22" s="9">
        <f t="shared" si="5"/>
        <v>687874.01574803144</v>
      </c>
      <c r="I22" s="9">
        <f t="shared" si="5"/>
        <v>334110.23622047243</v>
      </c>
      <c r="J22" s="9">
        <f t="shared" si="5"/>
        <v>300944.88188976375</v>
      </c>
      <c r="K22" s="9">
        <f t="shared" si="5"/>
        <v>1017070.8661417323</v>
      </c>
      <c r="L22" s="9">
        <f t="shared" si="5"/>
        <v>588377.95275590545</v>
      </c>
      <c r="M22" s="9">
        <f t="shared" si="5"/>
        <v>594519.68503937009</v>
      </c>
      <c r="N22" s="9">
        <f t="shared" si="5"/>
        <v>496251.96850393701</v>
      </c>
      <c r="O22" s="9">
        <f t="shared" si="3"/>
        <v>8373637.7952755922</v>
      </c>
    </row>
    <row r="23" spans="1:15" x14ac:dyDescent="0.25">
      <c r="A23" s="4" t="s">
        <v>45</v>
      </c>
      <c r="B23" s="6">
        <v>4680</v>
      </c>
      <c r="C23" s="9">
        <f t="shared" ref="C23:N23" si="6">$B23*C11/1.27</f>
        <v>132661.41732283463</v>
      </c>
      <c r="D23" s="9">
        <f t="shared" si="6"/>
        <v>132661.41732283463</v>
      </c>
      <c r="E23" s="9">
        <f t="shared" si="6"/>
        <v>117921.25984251968</v>
      </c>
      <c r="F23" s="9">
        <f t="shared" si="6"/>
        <v>92125.984251968504</v>
      </c>
      <c r="G23" s="9">
        <f t="shared" si="6"/>
        <v>92125.984251968504</v>
      </c>
      <c r="H23" s="9">
        <f t="shared" si="6"/>
        <v>92125.984251968504</v>
      </c>
      <c r="I23" s="9">
        <f t="shared" si="6"/>
        <v>58960.629921259839</v>
      </c>
      <c r="J23" s="9">
        <f t="shared" si="6"/>
        <v>33165.354330708658</v>
      </c>
      <c r="K23" s="9">
        <f t="shared" si="6"/>
        <v>58960.629921259839</v>
      </c>
      <c r="L23" s="9">
        <f t="shared" si="6"/>
        <v>58960.629921259839</v>
      </c>
      <c r="M23" s="9">
        <f t="shared" si="6"/>
        <v>58960.629921259839</v>
      </c>
      <c r="N23" s="9">
        <f t="shared" si="6"/>
        <v>62645.669291338585</v>
      </c>
      <c r="O23" s="9">
        <f t="shared" si="3"/>
        <v>991275.590551181</v>
      </c>
    </row>
    <row r="24" spans="1:15" x14ac:dyDescent="0.25">
      <c r="A24" s="4" t="s">
        <v>46</v>
      </c>
      <c r="B24" s="6">
        <v>1560</v>
      </c>
      <c r="C24" s="9">
        <f t="shared" ref="C24:N24" si="7">$B24*C12/1.27</f>
        <v>89669.291338582669</v>
      </c>
      <c r="D24" s="9">
        <f t="shared" si="7"/>
        <v>73700.787401574809</v>
      </c>
      <c r="E24" s="9">
        <f t="shared" si="7"/>
        <v>78614.173228346452</v>
      </c>
      <c r="F24" s="9">
        <f t="shared" si="7"/>
        <v>549070.86614173232</v>
      </c>
      <c r="G24" s="9">
        <f t="shared" si="7"/>
        <v>528188.97637795273</v>
      </c>
      <c r="H24" s="9">
        <f t="shared" si="7"/>
        <v>205133.85826771654</v>
      </c>
      <c r="I24" s="9">
        <f t="shared" si="7"/>
        <v>235842.51968503935</v>
      </c>
      <c r="J24" s="9">
        <f t="shared" si="7"/>
        <v>219874.0157480315</v>
      </c>
      <c r="K24" s="9">
        <f t="shared" si="7"/>
        <v>246897.6377952756</v>
      </c>
      <c r="L24" s="9">
        <f t="shared" si="7"/>
        <v>619086.61417322839</v>
      </c>
      <c r="M24" s="9">
        <f t="shared" si="7"/>
        <v>578551.18110236223</v>
      </c>
      <c r="N24" s="9">
        <f t="shared" si="7"/>
        <v>556440.94488188974</v>
      </c>
      <c r="O24" s="9">
        <f t="shared" si="3"/>
        <v>3981070.8661417328</v>
      </c>
    </row>
    <row r="25" spans="1:15" x14ac:dyDescent="0.25">
      <c r="A25" s="4" t="s">
        <v>47</v>
      </c>
      <c r="B25" s="6">
        <v>4680</v>
      </c>
      <c r="C25" s="9">
        <f t="shared" ref="C25:N25" si="8">$B25*C13/1.27</f>
        <v>36850.393700787405</v>
      </c>
      <c r="D25" s="9">
        <f t="shared" si="8"/>
        <v>36850.393700787405</v>
      </c>
      <c r="E25" s="9">
        <f t="shared" si="8"/>
        <v>36850.393700787405</v>
      </c>
      <c r="F25" s="9">
        <f t="shared" si="8"/>
        <v>77385.826771653548</v>
      </c>
      <c r="G25" s="9">
        <f t="shared" si="8"/>
        <v>81070.866141732287</v>
      </c>
      <c r="H25" s="9">
        <f t="shared" si="8"/>
        <v>81070.866141732287</v>
      </c>
      <c r="I25" s="9">
        <f t="shared" si="8"/>
        <v>33165.354330708658</v>
      </c>
      <c r="J25" s="9">
        <f t="shared" si="8"/>
        <v>33165.354330708658</v>
      </c>
      <c r="K25" s="9">
        <f t="shared" si="8"/>
        <v>36850.393700787405</v>
      </c>
      <c r="L25" s="9">
        <f t="shared" si="8"/>
        <v>73700.787401574809</v>
      </c>
      <c r="M25" s="9">
        <f t="shared" si="8"/>
        <v>73700.787401574809</v>
      </c>
      <c r="N25" s="9">
        <f t="shared" si="8"/>
        <v>73700.787401574809</v>
      </c>
      <c r="O25" s="9">
        <f t="shared" si="3"/>
        <v>674362.2047244095</v>
      </c>
    </row>
    <row r="26" spans="1:15" x14ac:dyDescent="0.25">
      <c r="A26" s="14"/>
      <c r="B26" s="15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8" t="s">
        <v>17</v>
      </c>
      <c r="O26" s="17">
        <f>SUM(O18:O25)</f>
        <v>86029874.015748054</v>
      </c>
    </row>
    <row r="29" spans="1:15" x14ac:dyDescent="0.25">
      <c r="A29" s="40" t="s">
        <v>23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</row>
    <row r="30" spans="1:15" ht="28.5" x14ac:dyDescent="0.25">
      <c r="A30" s="3" t="s">
        <v>12</v>
      </c>
      <c r="B30" s="23" t="s">
        <v>15</v>
      </c>
      <c r="C30" s="3" t="s">
        <v>0</v>
      </c>
      <c r="D30" s="3" t="s">
        <v>1</v>
      </c>
      <c r="E30" s="3" t="s">
        <v>2</v>
      </c>
      <c r="F30" s="3" t="s">
        <v>3</v>
      </c>
      <c r="G30" s="3" t="s">
        <v>4</v>
      </c>
      <c r="H30" s="3" t="s">
        <v>5</v>
      </c>
      <c r="I30" s="3" t="s">
        <v>6</v>
      </c>
      <c r="J30" s="3" t="s">
        <v>7</v>
      </c>
      <c r="K30" s="3" t="s">
        <v>8</v>
      </c>
      <c r="L30" s="3" t="s">
        <v>9</v>
      </c>
      <c r="M30" s="3" t="s">
        <v>10</v>
      </c>
      <c r="N30" s="3" t="s">
        <v>11</v>
      </c>
      <c r="O30" s="23" t="s">
        <v>24</v>
      </c>
    </row>
    <row r="31" spans="1:15" x14ac:dyDescent="0.25">
      <c r="A31" s="4" t="s">
        <v>44</v>
      </c>
      <c r="B31" s="10">
        <v>2030</v>
      </c>
      <c r="C31" s="11">
        <f>$B31*C10/1.27</f>
        <v>1436984.2519685039</v>
      </c>
      <c r="D31" s="11">
        <f t="shared" ref="D31:N31" si="9">$B31*D10/1.27</f>
        <v>1395425.1968503937</v>
      </c>
      <c r="E31" s="11">
        <f t="shared" si="9"/>
        <v>1408212.5984251967</v>
      </c>
      <c r="F31" s="11">
        <f t="shared" si="9"/>
        <v>730480.31496062991</v>
      </c>
      <c r="G31" s="11">
        <f t="shared" si="9"/>
        <v>695314.96062992129</v>
      </c>
      <c r="H31" s="11">
        <f t="shared" si="9"/>
        <v>895118.11023622041</v>
      </c>
      <c r="I31" s="11">
        <f t="shared" si="9"/>
        <v>434771.6535433071</v>
      </c>
      <c r="J31" s="11">
        <f t="shared" si="9"/>
        <v>391614.17322834645</v>
      </c>
      <c r="K31" s="11">
        <f t="shared" si="9"/>
        <v>1323496.062992126</v>
      </c>
      <c r="L31" s="11">
        <f t="shared" si="9"/>
        <v>765645.66929133853</v>
      </c>
      <c r="M31" s="11">
        <f t="shared" si="9"/>
        <v>773637.7952755905</v>
      </c>
      <c r="N31" s="11">
        <f t="shared" si="9"/>
        <v>645763.77952755906</v>
      </c>
      <c r="O31" s="11">
        <f>SUM(C31:N31)</f>
        <v>10896464.566929135</v>
      </c>
    </row>
    <row r="32" spans="1:15" x14ac:dyDescent="0.25">
      <c r="A32" s="4" t="s">
        <v>45</v>
      </c>
      <c r="B32" s="10">
        <v>2030</v>
      </c>
      <c r="C32" s="11">
        <f>$B32*C11/1.27</f>
        <v>57543.307086614172</v>
      </c>
      <c r="D32" s="11">
        <f t="shared" ref="D32:N32" si="10">$B32*D11/1.27</f>
        <v>57543.307086614172</v>
      </c>
      <c r="E32" s="11">
        <f t="shared" si="10"/>
        <v>51149.606299212595</v>
      </c>
      <c r="F32" s="11">
        <f t="shared" si="10"/>
        <v>39960.629921259839</v>
      </c>
      <c r="G32" s="11">
        <f t="shared" si="10"/>
        <v>39960.629921259839</v>
      </c>
      <c r="H32" s="11">
        <f t="shared" si="10"/>
        <v>39960.629921259839</v>
      </c>
      <c r="I32" s="11">
        <f t="shared" si="10"/>
        <v>25574.803149606298</v>
      </c>
      <c r="J32" s="11">
        <f t="shared" si="10"/>
        <v>14385.826771653543</v>
      </c>
      <c r="K32" s="11">
        <f t="shared" si="10"/>
        <v>25574.803149606298</v>
      </c>
      <c r="L32" s="11">
        <f t="shared" si="10"/>
        <v>25574.803149606298</v>
      </c>
      <c r="M32" s="11">
        <f t="shared" si="10"/>
        <v>25574.803149606298</v>
      </c>
      <c r="N32" s="11">
        <f t="shared" si="10"/>
        <v>27173.228346456694</v>
      </c>
      <c r="O32" s="11">
        <f t="shared" ref="O32:O34" si="11">SUM(C32:N32)</f>
        <v>429976.37795275578</v>
      </c>
    </row>
    <row r="33" spans="1:15" x14ac:dyDescent="0.25">
      <c r="A33" s="4" t="s">
        <v>46</v>
      </c>
      <c r="B33" s="10">
        <v>2030</v>
      </c>
      <c r="C33" s="11">
        <f>$B33*C12/1.27</f>
        <v>116685.03937007874</v>
      </c>
      <c r="D33" s="11">
        <f t="shared" ref="D33:N33" si="12">$B33*D12/1.27</f>
        <v>95905.511811023622</v>
      </c>
      <c r="E33" s="11">
        <f t="shared" si="12"/>
        <v>102299.21259842519</v>
      </c>
      <c r="F33" s="11">
        <f t="shared" si="12"/>
        <v>714496.06299212598</v>
      </c>
      <c r="G33" s="11">
        <f t="shared" si="12"/>
        <v>687322.83464566933</v>
      </c>
      <c r="H33" s="11">
        <f t="shared" si="12"/>
        <v>266937.00787401572</v>
      </c>
      <c r="I33" s="11">
        <f t="shared" si="12"/>
        <v>306897.6377952756</v>
      </c>
      <c r="J33" s="11">
        <f t="shared" si="12"/>
        <v>286118.11023622047</v>
      </c>
      <c r="K33" s="11">
        <f t="shared" si="12"/>
        <v>321283.46456692915</v>
      </c>
      <c r="L33" s="11">
        <f t="shared" si="12"/>
        <v>805606.29921259836</v>
      </c>
      <c r="M33" s="11">
        <f t="shared" si="12"/>
        <v>752858.26771653537</v>
      </c>
      <c r="N33" s="11">
        <f t="shared" si="12"/>
        <v>724086.61417322839</v>
      </c>
      <c r="O33" s="11">
        <f t="shared" si="11"/>
        <v>5180496.0629921257</v>
      </c>
    </row>
    <row r="34" spans="1:15" x14ac:dyDescent="0.25">
      <c r="A34" s="4" t="s">
        <v>47</v>
      </c>
      <c r="B34" s="10">
        <v>2030</v>
      </c>
      <c r="C34" s="11">
        <f>$B34*C13/1.27</f>
        <v>15984.251968503937</v>
      </c>
      <c r="D34" s="11">
        <f t="shared" ref="D34:N34" si="13">$B34*D13/1.27</f>
        <v>15984.251968503937</v>
      </c>
      <c r="E34" s="11">
        <f t="shared" si="13"/>
        <v>15984.251968503937</v>
      </c>
      <c r="F34" s="11">
        <f t="shared" si="13"/>
        <v>33566.92913385827</v>
      </c>
      <c r="G34" s="11">
        <f t="shared" si="13"/>
        <v>35165.354330708658</v>
      </c>
      <c r="H34" s="11">
        <f t="shared" si="13"/>
        <v>35165.354330708658</v>
      </c>
      <c r="I34" s="11">
        <f t="shared" si="13"/>
        <v>14385.826771653543</v>
      </c>
      <c r="J34" s="11">
        <f t="shared" si="13"/>
        <v>14385.826771653543</v>
      </c>
      <c r="K34" s="11">
        <f t="shared" si="13"/>
        <v>15984.251968503937</v>
      </c>
      <c r="L34" s="11">
        <f t="shared" si="13"/>
        <v>31968.503937007874</v>
      </c>
      <c r="M34" s="11">
        <f t="shared" si="13"/>
        <v>31968.503937007874</v>
      </c>
      <c r="N34" s="11">
        <f t="shared" si="13"/>
        <v>31968.503937007874</v>
      </c>
      <c r="O34" s="11">
        <f t="shared" si="11"/>
        <v>292511.81102362199</v>
      </c>
    </row>
    <row r="35" spans="1:15" x14ac:dyDescent="0.25">
      <c r="A35" s="19" t="s">
        <v>14</v>
      </c>
      <c r="B35" s="19"/>
      <c r="C35" s="20">
        <v>31544</v>
      </c>
      <c r="D35" s="20">
        <v>31544</v>
      </c>
      <c r="E35" s="20">
        <v>31544</v>
      </c>
      <c r="F35" s="20">
        <v>31544</v>
      </c>
      <c r="G35" s="20">
        <v>31544</v>
      </c>
      <c r="H35" s="20">
        <v>31544</v>
      </c>
      <c r="I35" s="20">
        <v>31544</v>
      </c>
      <c r="J35" s="20">
        <v>31544</v>
      </c>
      <c r="K35" s="20">
        <v>31544</v>
      </c>
      <c r="L35" s="20">
        <v>31544</v>
      </c>
      <c r="M35" s="20">
        <v>31544</v>
      </c>
      <c r="N35" s="20">
        <v>31544</v>
      </c>
      <c r="O35" s="20">
        <f>SUM(C35:N35)</f>
        <v>378528</v>
      </c>
    </row>
    <row r="36" spans="1:15" ht="28.5" x14ac:dyDescent="0.25">
      <c r="A36" s="12" t="s">
        <v>16</v>
      </c>
      <c r="B36" s="13">
        <v>120</v>
      </c>
      <c r="C36" s="11">
        <f>$B36*C35/1.27</f>
        <v>2980535.4330708659</v>
      </c>
      <c r="D36" s="11">
        <f t="shared" ref="D36:N36" si="14">$B36*D35/1.27</f>
        <v>2980535.4330708659</v>
      </c>
      <c r="E36" s="11">
        <f t="shared" si="14"/>
        <v>2980535.4330708659</v>
      </c>
      <c r="F36" s="11">
        <f t="shared" si="14"/>
        <v>2980535.4330708659</v>
      </c>
      <c r="G36" s="11">
        <f t="shared" si="14"/>
        <v>2980535.4330708659</v>
      </c>
      <c r="H36" s="11">
        <f t="shared" si="14"/>
        <v>2980535.4330708659</v>
      </c>
      <c r="I36" s="11">
        <f t="shared" si="14"/>
        <v>2980535.4330708659</v>
      </c>
      <c r="J36" s="11">
        <f t="shared" si="14"/>
        <v>2980535.4330708659</v>
      </c>
      <c r="K36" s="11">
        <f t="shared" si="14"/>
        <v>2980535.4330708659</v>
      </c>
      <c r="L36" s="11">
        <f t="shared" si="14"/>
        <v>2980535.4330708659</v>
      </c>
      <c r="M36" s="11">
        <f t="shared" si="14"/>
        <v>2980535.4330708659</v>
      </c>
      <c r="N36" s="11">
        <f t="shared" si="14"/>
        <v>2980535.4330708659</v>
      </c>
      <c r="O36" s="11">
        <f>SUM(C36:N36)</f>
        <v>35766425.196850382</v>
      </c>
    </row>
    <row r="37" spans="1:15" x14ac:dyDescent="0.25">
      <c r="N37" s="18" t="s">
        <v>17</v>
      </c>
      <c r="O37" s="17">
        <f>O31+O32+O33+O34+O36</f>
        <v>52565874.015748024</v>
      </c>
    </row>
    <row r="39" spans="1:15" ht="15" customHeight="1" x14ac:dyDescent="0.25">
      <c r="K39" s="36" t="s">
        <v>25</v>
      </c>
      <c r="L39" s="36"/>
      <c r="M39" s="36"/>
      <c r="N39" s="36"/>
      <c r="O39" s="17">
        <f>O26+O37</f>
        <v>138595748.03149608</v>
      </c>
    </row>
  </sheetData>
  <mergeCells count="14">
    <mergeCell ref="A1:O1"/>
    <mergeCell ref="A3:O3"/>
    <mergeCell ref="A15:O15"/>
    <mergeCell ref="A29:O29"/>
    <mergeCell ref="K39:N39"/>
    <mergeCell ref="A4:A5"/>
    <mergeCell ref="O4:O5"/>
    <mergeCell ref="O16:O17"/>
    <mergeCell ref="A16:A17"/>
    <mergeCell ref="B16:B17"/>
    <mergeCell ref="L4:N4"/>
    <mergeCell ref="C4:K4"/>
    <mergeCell ref="L16:N16"/>
    <mergeCell ref="C16:K16"/>
  </mergeCells>
  <pageMargins left="0.25" right="0.25" top="0.75" bottom="0.75" header="0.3" footer="0.3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4:F48"/>
  <sheetViews>
    <sheetView tabSelected="1" workbookViewId="0">
      <selection activeCell="C5" sqref="C5:D5"/>
    </sheetView>
  </sheetViews>
  <sheetFormatPr defaultColWidth="9.140625" defaultRowHeight="14.25" x14ac:dyDescent="0.25"/>
  <cols>
    <col min="1" max="1" width="16" style="1" customWidth="1"/>
    <col min="2" max="2" width="50.85546875" style="1" bestFit="1" customWidth="1"/>
    <col min="3" max="3" width="28.5703125" style="1" bestFit="1" customWidth="1"/>
    <col min="4" max="4" width="21.28515625" style="1" bestFit="1" customWidth="1"/>
    <col min="5" max="5" width="27.28515625" style="1" bestFit="1" customWidth="1"/>
    <col min="6" max="6" width="25.7109375" style="1" customWidth="1"/>
    <col min="7" max="16384" width="9.140625" style="1"/>
  </cols>
  <sheetData>
    <row r="4" spans="1:6" x14ac:dyDescent="0.25">
      <c r="A4" s="56" t="s">
        <v>50</v>
      </c>
      <c r="B4" s="2" t="s">
        <v>12</v>
      </c>
      <c r="C4" s="40" t="s">
        <v>34</v>
      </c>
      <c r="D4" s="40"/>
      <c r="E4" s="3" t="s">
        <v>35</v>
      </c>
    </row>
    <row r="5" spans="1:6" x14ac:dyDescent="0.25">
      <c r="A5" s="57"/>
      <c r="B5" s="4" t="s">
        <v>48</v>
      </c>
      <c r="C5" s="52">
        <v>400</v>
      </c>
      <c r="D5" s="52"/>
      <c r="E5" s="26">
        <f>C5/adatok_várható_2022!B18-100%</f>
        <v>0.81818181818181812</v>
      </c>
    </row>
    <row r="6" spans="1:6" x14ac:dyDescent="0.25">
      <c r="A6" s="57"/>
      <c r="B6" s="4" t="s">
        <v>49</v>
      </c>
      <c r="C6" s="52">
        <v>300</v>
      </c>
      <c r="D6" s="52"/>
      <c r="E6" s="26">
        <f>C6/adatok_várható_2022!B19-100%</f>
        <v>0.36363636363636354</v>
      </c>
    </row>
    <row r="7" spans="1:6" x14ac:dyDescent="0.25">
      <c r="A7" s="57"/>
      <c r="B7" s="4" t="s">
        <v>42</v>
      </c>
      <c r="C7" s="52">
        <v>10000</v>
      </c>
      <c r="D7" s="52"/>
      <c r="E7" s="26">
        <f>C7/adatok_várható_2022!B20-100%</f>
        <v>0.83150183150183143</v>
      </c>
    </row>
    <row r="8" spans="1:6" x14ac:dyDescent="0.25">
      <c r="A8" s="57"/>
      <c r="B8" s="4" t="s">
        <v>43</v>
      </c>
      <c r="C8" s="52">
        <v>30000</v>
      </c>
      <c r="D8" s="52"/>
      <c r="E8" s="26">
        <f>C8/adatok_várható_2022!B21-100%</f>
        <v>0.83150183150183143</v>
      </c>
    </row>
    <row r="9" spans="1:6" x14ac:dyDescent="0.25">
      <c r="A9" s="57"/>
      <c r="B9" s="4" t="s">
        <v>44</v>
      </c>
      <c r="C9" s="52">
        <v>2800</v>
      </c>
      <c r="D9" s="52"/>
      <c r="E9" s="26">
        <f>C9/adatok_várható_2022!B22-100%</f>
        <v>0.79487179487179493</v>
      </c>
    </row>
    <row r="10" spans="1:6" x14ac:dyDescent="0.25">
      <c r="A10" s="57"/>
      <c r="B10" s="4" t="s">
        <v>45</v>
      </c>
      <c r="C10" s="52">
        <v>8400</v>
      </c>
      <c r="D10" s="52"/>
      <c r="E10" s="26">
        <f>C10/adatok_várható_2022!B23-100%</f>
        <v>0.79487179487179493</v>
      </c>
    </row>
    <row r="11" spans="1:6" x14ac:dyDescent="0.25">
      <c r="A11" s="57"/>
      <c r="B11" s="4" t="s">
        <v>46</v>
      </c>
      <c r="C11" s="52">
        <v>2800</v>
      </c>
      <c r="D11" s="52"/>
      <c r="E11" s="26">
        <f>C11/adatok_várható_2022!B24-100%</f>
        <v>0.79487179487179493</v>
      </c>
    </row>
    <row r="12" spans="1:6" x14ac:dyDescent="0.25">
      <c r="A12" s="57"/>
      <c r="B12" s="4" t="s">
        <v>47</v>
      </c>
      <c r="C12" s="52">
        <v>8400</v>
      </c>
      <c r="D12" s="52"/>
      <c r="E12" s="26">
        <f>C12/adatok_várható_2022!B25-100%</f>
        <v>0.79487179487179493</v>
      </c>
    </row>
    <row r="13" spans="1:6" x14ac:dyDescent="0.25">
      <c r="A13" s="57"/>
      <c r="C13" s="14"/>
      <c r="D13" s="15"/>
    </row>
    <row r="14" spans="1:6" ht="27" customHeight="1" x14ac:dyDescent="0.25">
      <c r="A14" s="57"/>
      <c r="B14" s="53" t="s">
        <v>29</v>
      </c>
      <c r="C14" s="45" t="s">
        <v>12</v>
      </c>
      <c r="D14" s="58"/>
      <c r="E14" s="51" t="s">
        <v>26</v>
      </c>
      <c r="F14" s="51"/>
    </row>
    <row r="15" spans="1:6" ht="28.5" customHeight="1" x14ac:dyDescent="0.25">
      <c r="A15" s="57"/>
      <c r="B15" s="53"/>
      <c r="C15" s="46"/>
      <c r="D15" s="59"/>
      <c r="E15" s="23" t="s">
        <v>27</v>
      </c>
      <c r="F15" s="23" t="s">
        <v>28</v>
      </c>
    </row>
    <row r="16" spans="1:6" x14ac:dyDescent="0.25">
      <c r="A16" s="57"/>
      <c r="B16" s="53"/>
      <c r="C16" s="49" t="s">
        <v>48</v>
      </c>
      <c r="D16" s="50"/>
      <c r="E16" s="8">
        <v>227563</v>
      </c>
      <c r="F16" s="8">
        <f>ROUND($E16*0.95,0)</f>
        <v>216185</v>
      </c>
    </row>
    <row r="17" spans="1:6" x14ac:dyDescent="0.25">
      <c r="A17" s="57"/>
      <c r="B17" s="53"/>
      <c r="C17" s="49" t="s">
        <v>49</v>
      </c>
      <c r="D17" s="50"/>
      <c r="E17" s="8">
        <v>6087</v>
      </c>
      <c r="F17" s="8">
        <f>ROUND($E17*0.95,0)</f>
        <v>5783</v>
      </c>
    </row>
    <row r="18" spans="1:6" x14ac:dyDescent="0.25">
      <c r="A18" s="57"/>
      <c r="B18" s="53"/>
      <c r="C18" s="49" t="s">
        <v>42</v>
      </c>
      <c r="D18" s="50"/>
      <c r="E18" s="8">
        <v>6114</v>
      </c>
      <c r="F18" s="8">
        <f t="shared" ref="F18:F23" si="0">ROUND($E18*0.95,0)</f>
        <v>5808</v>
      </c>
    </row>
    <row r="19" spans="1:6" x14ac:dyDescent="0.25">
      <c r="A19" s="57"/>
      <c r="B19" s="53"/>
      <c r="C19" s="49" t="s">
        <v>43</v>
      </c>
      <c r="D19" s="50"/>
      <c r="E19" s="8">
        <v>407</v>
      </c>
      <c r="F19" s="8">
        <f t="shared" si="0"/>
        <v>387</v>
      </c>
    </row>
    <row r="20" spans="1:6" x14ac:dyDescent="0.25">
      <c r="A20" s="57"/>
      <c r="B20" s="53"/>
      <c r="C20" s="49" t="s">
        <v>44</v>
      </c>
      <c r="D20" s="50"/>
      <c r="E20" s="8">
        <v>6817</v>
      </c>
      <c r="F20" s="8">
        <f t="shared" si="0"/>
        <v>6476</v>
      </c>
    </row>
    <row r="21" spans="1:6" x14ac:dyDescent="0.25">
      <c r="A21" s="57"/>
      <c r="B21" s="53"/>
      <c r="C21" s="49" t="s">
        <v>45</v>
      </c>
      <c r="D21" s="50"/>
      <c r="E21" s="8">
        <v>269</v>
      </c>
      <c r="F21" s="8">
        <f t="shared" si="0"/>
        <v>256</v>
      </c>
    </row>
    <row r="22" spans="1:6" x14ac:dyDescent="0.25">
      <c r="A22" s="57"/>
      <c r="B22" s="53"/>
      <c r="C22" s="49" t="s">
        <v>46</v>
      </c>
      <c r="D22" s="50"/>
      <c r="E22" s="8">
        <v>3241</v>
      </c>
      <c r="F22" s="8">
        <f t="shared" si="0"/>
        <v>3079</v>
      </c>
    </row>
    <row r="23" spans="1:6" x14ac:dyDescent="0.25">
      <c r="A23" s="57"/>
      <c r="B23" s="53"/>
      <c r="C23" s="49" t="s">
        <v>47</v>
      </c>
      <c r="D23" s="50"/>
      <c r="E23" s="8">
        <v>183</v>
      </c>
      <c r="F23" s="8">
        <f t="shared" si="0"/>
        <v>174</v>
      </c>
    </row>
    <row r="24" spans="1:6" x14ac:dyDescent="0.25">
      <c r="A24" s="57"/>
      <c r="C24" s="14"/>
      <c r="D24" s="15"/>
    </row>
    <row r="25" spans="1:6" x14ac:dyDescent="0.25">
      <c r="A25" s="57"/>
      <c r="B25" s="53" t="s">
        <v>30</v>
      </c>
      <c r="C25" s="45" t="s">
        <v>12</v>
      </c>
      <c r="D25" s="58"/>
      <c r="E25" s="51" t="s">
        <v>32</v>
      </c>
      <c r="F25" s="51"/>
    </row>
    <row r="26" spans="1:6" ht="28.5" x14ac:dyDescent="0.25">
      <c r="A26" s="57"/>
      <c r="B26" s="53"/>
      <c r="C26" s="46"/>
      <c r="D26" s="59"/>
      <c r="E26" s="23" t="s">
        <v>27</v>
      </c>
      <c r="F26" s="23" t="s">
        <v>28</v>
      </c>
    </row>
    <row r="27" spans="1:6" x14ac:dyDescent="0.25">
      <c r="A27" s="57"/>
      <c r="B27" s="53"/>
      <c r="C27" s="49" t="s">
        <v>48</v>
      </c>
      <c r="D27" s="50"/>
      <c r="E27" s="9">
        <f t="shared" ref="E27:F34" si="1">$C5*E16/1.27</f>
        <v>71673385.826771647</v>
      </c>
      <c r="F27" s="9">
        <f t="shared" si="1"/>
        <v>68089763.77952756</v>
      </c>
    </row>
    <row r="28" spans="1:6" x14ac:dyDescent="0.25">
      <c r="A28" s="57"/>
      <c r="B28" s="53"/>
      <c r="C28" s="49" t="s">
        <v>49</v>
      </c>
      <c r="D28" s="50"/>
      <c r="E28" s="9">
        <f t="shared" si="1"/>
        <v>1437874.0157480314</v>
      </c>
      <c r="F28" s="9">
        <f t="shared" si="1"/>
        <v>1366062.9921259843</v>
      </c>
    </row>
    <row r="29" spans="1:6" x14ac:dyDescent="0.25">
      <c r="A29" s="57"/>
      <c r="B29" s="53"/>
      <c r="C29" s="49" t="s">
        <v>42</v>
      </c>
      <c r="D29" s="50"/>
      <c r="E29" s="9">
        <f t="shared" si="1"/>
        <v>48141732.283464566</v>
      </c>
      <c r="F29" s="9">
        <f t="shared" si="1"/>
        <v>45732283.464566931</v>
      </c>
    </row>
    <row r="30" spans="1:6" x14ac:dyDescent="0.25">
      <c r="A30" s="57"/>
      <c r="B30" s="53"/>
      <c r="C30" s="54" t="s">
        <v>43</v>
      </c>
      <c r="D30" s="55"/>
      <c r="E30" s="9">
        <f t="shared" si="1"/>
        <v>9614173.2283464558</v>
      </c>
      <c r="F30" s="9">
        <f t="shared" si="1"/>
        <v>9141732.2834645659</v>
      </c>
    </row>
    <row r="31" spans="1:6" x14ac:dyDescent="0.25">
      <c r="A31" s="57"/>
      <c r="B31" s="53"/>
      <c r="C31" s="54" t="s">
        <v>44</v>
      </c>
      <c r="D31" s="55"/>
      <c r="E31" s="9">
        <f t="shared" si="1"/>
        <v>15029606.299212597</v>
      </c>
      <c r="F31" s="9">
        <f t="shared" si="1"/>
        <v>14277795.27559055</v>
      </c>
    </row>
    <row r="32" spans="1:6" x14ac:dyDescent="0.25">
      <c r="A32" s="57"/>
      <c r="B32" s="53"/>
      <c r="C32" s="54" t="s">
        <v>45</v>
      </c>
      <c r="D32" s="55"/>
      <c r="E32" s="9">
        <f t="shared" si="1"/>
        <v>1779212.5984251967</v>
      </c>
      <c r="F32" s="9">
        <f t="shared" si="1"/>
        <v>1693228.3464566928</v>
      </c>
    </row>
    <row r="33" spans="1:6" x14ac:dyDescent="0.25">
      <c r="A33" s="57"/>
      <c r="B33" s="53"/>
      <c r="C33" s="54" t="s">
        <v>46</v>
      </c>
      <c r="D33" s="55"/>
      <c r="E33" s="9">
        <f t="shared" si="1"/>
        <v>7145511.8110236218</v>
      </c>
      <c r="F33" s="9">
        <f t="shared" si="1"/>
        <v>6788346.4566929135</v>
      </c>
    </row>
    <row r="34" spans="1:6" x14ac:dyDescent="0.25">
      <c r="A34" s="57"/>
      <c r="B34" s="53"/>
      <c r="C34" s="54" t="s">
        <v>47</v>
      </c>
      <c r="D34" s="55"/>
      <c r="E34" s="9">
        <f t="shared" si="1"/>
        <v>1210393.7007874015</v>
      </c>
      <c r="F34" s="9">
        <f t="shared" si="1"/>
        <v>1150866.1417322834</v>
      </c>
    </row>
    <row r="35" spans="1:6" s="27" customFormat="1" x14ac:dyDescent="0.25">
      <c r="A35" s="57"/>
      <c r="B35" s="25"/>
      <c r="C35" s="24"/>
      <c r="D35" s="18" t="s">
        <v>17</v>
      </c>
      <c r="E35" s="17">
        <f>SUM(E27:E34)</f>
        <v>156031889.76377952</v>
      </c>
      <c r="F35" s="17">
        <f>SUM(F27:F34)</f>
        <v>148240078.74015749</v>
      </c>
    </row>
    <row r="36" spans="1:6" x14ac:dyDescent="0.25">
      <c r="A36" s="57"/>
      <c r="C36" s="14"/>
      <c r="D36" s="15"/>
    </row>
    <row r="37" spans="1:6" ht="27" customHeight="1" x14ac:dyDescent="0.25">
      <c r="A37" s="57"/>
      <c r="B37" s="53" t="s">
        <v>31</v>
      </c>
      <c r="C37" s="40" t="s">
        <v>12</v>
      </c>
      <c r="D37" s="51" t="s">
        <v>15</v>
      </c>
      <c r="E37" s="51" t="s">
        <v>33</v>
      </c>
      <c r="F37" s="51"/>
    </row>
    <row r="38" spans="1:6" ht="28.5" customHeight="1" x14ac:dyDescent="0.25">
      <c r="A38" s="57"/>
      <c r="B38" s="53"/>
      <c r="C38" s="40"/>
      <c r="D38" s="51"/>
      <c r="E38" s="23" t="s">
        <v>27</v>
      </c>
      <c r="F38" s="23" t="s">
        <v>28</v>
      </c>
    </row>
    <row r="39" spans="1:6" x14ac:dyDescent="0.25">
      <c r="A39" s="57"/>
      <c r="B39" s="53"/>
      <c r="C39" s="4" t="s">
        <v>44</v>
      </c>
      <c r="D39" s="10">
        <v>2030</v>
      </c>
      <c r="E39" s="11">
        <f t="shared" ref="E39:F42" si="2">$D39*E20/1.27</f>
        <v>10896464.566929134</v>
      </c>
      <c r="F39" s="11">
        <f t="shared" si="2"/>
        <v>10351401.574803149</v>
      </c>
    </row>
    <row r="40" spans="1:6" x14ac:dyDescent="0.25">
      <c r="A40" s="57"/>
      <c r="B40" s="53"/>
      <c r="C40" s="4" t="s">
        <v>45</v>
      </c>
      <c r="D40" s="10">
        <v>2030</v>
      </c>
      <c r="E40" s="11">
        <f t="shared" si="2"/>
        <v>429976.37795275589</v>
      </c>
      <c r="F40" s="11">
        <f t="shared" si="2"/>
        <v>409196.85039370076</v>
      </c>
    </row>
    <row r="41" spans="1:6" x14ac:dyDescent="0.25">
      <c r="A41" s="57"/>
      <c r="B41" s="53"/>
      <c r="C41" s="4" t="s">
        <v>46</v>
      </c>
      <c r="D41" s="10">
        <v>2030</v>
      </c>
      <c r="E41" s="11">
        <f t="shared" si="2"/>
        <v>5180496.0629921257</v>
      </c>
      <c r="F41" s="11">
        <f t="shared" si="2"/>
        <v>4921551.1811023625</v>
      </c>
    </row>
    <row r="42" spans="1:6" x14ac:dyDescent="0.25">
      <c r="A42" s="57"/>
      <c r="B42" s="53"/>
      <c r="C42" s="4" t="s">
        <v>47</v>
      </c>
      <c r="D42" s="10">
        <v>2030</v>
      </c>
      <c r="E42" s="11">
        <f t="shared" si="2"/>
        <v>292511.81102362205</v>
      </c>
      <c r="F42" s="11">
        <f t="shared" si="2"/>
        <v>278125.9842519685</v>
      </c>
    </row>
    <row r="43" spans="1:6" x14ac:dyDescent="0.25">
      <c r="A43" s="57"/>
      <c r="B43" s="53"/>
      <c r="C43" s="19" t="s">
        <v>14</v>
      </c>
      <c r="D43" s="19"/>
      <c r="E43" s="20">
        <v>31544</v>
      </c>
      <c r="F43" s="20">
        <v>31544</v>
      </c>
    </row>
    <row r="44" spans="1:6" ht="42.75" x14ac:dyDescent="0.25">
      <c r="A44" s="57"/>
      <c r="B44" s="53"/>
      <c r="C44" s="12" t="s">
        <v>16</v>
      </c>
      <c r="D44" s="13">
        <v>120</v>
      </c>
      <c r="E44" s="11">
        <f>$D44*E43/1.27*12</f>
        <v>35766425.196850389</v>
      </c>
      <c r="F44" s="11">
        <f>$D44*F43/1.27*12</f>
        <v>35766425.196850389</v>
      </c>
    </row>
    <row r="45" spans="1:6" x14ac:dyDescent="0.25">
      <c r="A45" s="57"/>
      <c r="D45" s="18" t="s">
        <v>17</v>
      </c>
      <c r="E45" s="17">
        <f>E39+E40+E41+E42+E44</f>
        <v>52565874.015748024</v>
      </c>
      <c r="F45" s="17">
        <f t="shared" ref="F45" si="3">F39+F40+F41+F42+F44</f>
        <v>51726700.787401572</v>
      </c>
    </row>
    <row r="46" spans="1:6" x14ac:dyDescent="0.25">
      <c r="A46" s="57"/>
    </row>
    <row r="47" spans="1:6" x14ac:dyDescent="0.25">
      <c r="A47" s="57"/>
      <c r="B47" s="36" t="s">
        <v>25</v>
      </c>
      <c r="C47" s="36"/>
      <c r="D47" s="36"/>
      <c r="E47" s="17">
        <f>E35+E45</f>
        <v>208597763.77952754</v>
      </c>
      <c r="F47" s="17">
        <f>F35+F45</f>
        <v>199966779.52755904</v>
      </c>
    </row>
    <row r="48" spans="1:6" x14ac:dyDescent="0.25">
      <c r="A48" s="57"/>
    </row>
  </sheetData>
  <mergeCells count="37">
    <mergeCell ref="A4:A48"/>
    <mergeCell ref="C14:D15"/>
    <mergeCell ref="C23:D23"/>
    <mergeCell ref="C19:D19"/>
    <mergeCell ref="C16:D16"/>
    <mergeCell ref="C25:D26"/>
    <mergeCell ref="C27:D27"/>
    <mergeCell ref="C30:D30"/>
    <mergeCell ref="B14:B23"/>
    <mergeCell ref="B25:B34"/>
    <mergeCell ref="C34:D34"/>
    <mergeCell ref="C9:D9"/>
    <mergeCell ref="C31:D31"/>
    <mergeCell ref="C20:D20"/>
    <mergeCell ref="B47:D47"/>
    <mergeCell ref="C18:D18"/>
    <mergeCell ref="E37:F37"/>
    <mergeCell ref="C37:C38"/>
    <mergeCell ref="D37:D38"/>
    <mergeCell ref="B37:B44"/>
    <mergeCell ref="C32:D32"/>
    <mergeCell ref="C33:D33"/>
    <mergeCell ref="C21:D21"/>
    <mergeCell ref="C22:D22"/>
    <mergeCell ref="C29:D29"/>
    <mergeCell ref="E14:F14"/>
    <mergeCell ref="C4:D4"/>
    <mergeCell ref="C12:D12"/>
    <mergeCell ref="C8:D8"/>
    <mergeCell ref="C5:D5"/>
    <mergeCell ref="C7:D7"/>
    <mergeCell ref="C10:D10"/>
    <mergeCell ref="C11:D11"/>
    <mergeCell ref="E25:F25"/>
    <mergeCell ref="C6:D6"/>
    <mergeCell ref="C17:D17"/>
    <mergeCell ref="C28:D28"/>
  </mergeCells>
  <pageMargins left="0.25" right="0.25" top="0.75" bottom="0.75" header="0.3" footer="0.3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F48"/>
  <sheetViews>
    <sheetView workbookViewId="0">
      <selection activeCell="C5" sqref="C5:D5"/>
    </sheetView>
  </sheetViews>
  <sheetFormatPr defaultColWidth="9.140625" defaultRowHeight="14.25" x14ac:dyDescent="0.25"/>
  <cols>
    <col min="1" max="1" width="16" style="1" customWidth="1"/>
    <col min="2" max="2" width="50.85546875" style="1" bestFit="1" customWidth="1"/>
    <col min="3" max="3" width="28.5703125" style="1" bestFit="1" customWidth="1"/>
    <col min="4" max="4" width="21.28515625" style="1" bestFit="1" customWidth="1"/>
    <col min="5" max="5" width="27.28515625" style="1" bestFit="1" customWidth="1"/>
    <col min="6" max="6" width="25.7109375" style="1" customWidth="1"/>
    <col min="7" max="16384" width="9.140625" style="1"/>
  </cols>
  <sheetData>
    <row r="4" spans="1:6" ht="14.25" customHeight="1" x14ac:dyDescent="0.25">
      <c r="A4" s="56" t="s">
        <v>51</v>
      </c>
      <c r="B4" s="2" t="s">
        <v>12</v>
      </c>
      <c r="C4" s="40" t="s">
        <v>34</v>
      </c>
      <c r="D4" s="40"/>
      <c r="E4" s="31" t="s">
        <v>35</v>
      </c>
    </row>
    <row r="5" spans="1:6" x14ac:dyDescent="0.25">
      <c r="A5" s="57"/>
      <c r="B5" s="4" t="s">
        <v>48</v>
      </c>
      <c r="C5" s="52">
        <v>450</v>
      </c>
      <c r="D5" s="52"/>
      <c r="E5" s="26">
        <f>C5/adatok_várható_2022!B18-100%</f>
        <v>1.0454545454545454</v>
      </c>
    </row>
    <row r="6" spans="1:6" x14ac:dyDescent="0.25">
      <c r="A6" s="57"/>
      <c r="B6" s="4" t="s">
        <v>49</v>
      </c>
      <c r="C6" s="52">
        <v>350</v>
      </c>
      <c r="D6" s="52"/>
      <c r="E6" s="26">
        <f>C6/adatok_várható_2022!B19-100%</f>
        <v>0.59090909090909083</v>
      </c>
    </row>
    <row r="7" spans="1:6" x14ac:dyDescent="0.25">
      <c r="A7" s="57"/>
      <c r="B7" s="4" t="s">
        <v>42</v>
      </c>
      <c r="C7" s="52">
        <v>11250</v>
      </c>
      <c r="D7" s="52"/>
      <c r="E7" s="26">
        <f>C7/adatok_várható_2022!B20-100%</f>
        <v>1.0604395604395602</v>
      </c>
    </row>
    <row r="8" spans="1:6" x14ac:dyDescent="0.25">
      <c r="A8" s="57"/>
      <c r="B8" s="4" t="s">
        <v>43</v>
      </c>
      <c r="C8" s="52">
        <v>33750</v>
      </c>
      <c r="D8" s="52"/>
      <c r="E8" s="26">
        <f>C8/adatok_várható_2022!B21-100%</f>
        <v>1.0604395604395602</v>
      </c>
    </row>
    <row r="9" spans="1:6" x14ac:dyDescent="0.25">
      <c r="A9" s="57"/>
      <c r="B9" s="4" t="s">
        <v>44</v>
      </c>
      <c r="C9" s="52">
        <v>3150</v>
      </c>
      <c r="D9" s="52"/>
      <c r="E9" s="26">
        <f>C9/adatok_várható_2022!B22-100%</f>
        <v>1.0192307692307692</v>
      </c>
    </row>
    <row r="10" spans="1:6" x14ac:dyDescent="0.25">
      <c r="A10" s="57"/>
      <c r="B10" s="4" t="s">
        <v>45</v>
      </c>
      <c r="C10" s="52">
        <v>9450</v>
      </c>
      <c r="D10" s="52"/>
      <c r="E10" s="26">
        <f>C10/adatok_várható_2022!B23-100%</f>
        <v>1.0192307692307692</v>
      </c>
    </row>
    <row r="11" spans="1:6" x14ac:dyDescent="0.25">
      <c r="A11" s="57"/>
      <c r="B11" s="4" t="s">
        <v>46</v>
      </c>
      <c r="C11" s="52">
        <v>3150</v>
      </c>
      <c r="D11" s="52"/>
      <c r="E11" s="26">
        <f>C11/adatok_várható_2022!B24-100%</f>
        <v>1.0192307692307692</v>
      </c>
    </row>
    <row r="12" spans="1:6" x14ac:dyDescent="0.25">
      <c r="A12" s="57"/>
      <c r="B12" s="4" t="s">
        <v>47</v>
      </c>
      <c r="C12" s="52">
        <v>9450</v>
      </c>
      <c r="D12" s="52"/>
      <c r="E12" s="26">
        <f>C12/adatok_várható_2022!B25-100%</f>
        <v>1.0192307692307692</v>
      </c>
    </row>
    <row r="13" spans="1:6" x14ac:dyDescent="0.25">
      <c r="A13" s="57"/>
      <c r="C13" s="14"/>
      <c r="D13" s="15"/>
    </row>
    <row r="14" spans="1:6" ht="27" customHeight="1" x14ac:dyDescent="0.25">
      <c r="A14" s="57"/>
      <c r="B14" s="53" t="s">
        <v>29</v>
      </c>
      <c r="C14" s="45" t="s">
        <v>12</v>
      </c>
      <c r="D14" s="58"/>
      <c r="E14" s="51" t="s">
        <v>26</v>
      </c>
      <c r="F14" s="51"/>
    </row>
    <row r="15" spans="1:6" ht="28.5" customHeight="1" x14ac:dyDescent="0.25">
      <c r="A15" s="57"/>
      <c r="B15" s="53"/>
      <c r="C15" s="46"/>
      <c r="D15" s="59"/>
      <c r="E15" s="33" t="s">
        <v>27</v>
      </c>
      <c r="F15" s="33" t="s">
        <v>28</v>
      </c>
    </row>
    <row r="16" spans="1:6" x14ac:dyDescent="0.25">
      <c r="A16" s="57"/>
      <c r="B16" s="53"/>
      <c r="C16" s="49" t="s">
        <v>48</v>
      </c>
      <c r="D16" s="50"/>
      <c r="E16" s="8">
        <v>227563</v>
      </c>
      <c r="F16" s="8">
        <f>ROUND($E16*0.95,0)</f>
        <v>216185</v>
      </c>
    </row>
    <row r="17" spans="1:6" x14ac:dyDescent="0.25">
      <c r="A17" s="57"/>
      <c r="B17" s="53"/>
      <c r="C17" s="49" t="s">
        <v>49</v>
      </c>
      <c r="D17" s="50"/>
      <c r="E17" s="8">
        <v>6087</v>
      </c>
      <c r="F17" s="8">
        <f>ROUND($E17*0.95,0)</f>
        <v>5783</v>
      </c>
    </row>
    <row r="18" spans="1:6" x14ac:dyDescent="0.25">
      <c r="A18" s="57"/>
      <c r="B18" s="53"/>
      <c r="C18" s="49" t="s">
        <v>42</v>
      </c>
      <c r="D18" s="50"/>
      <c r="E18" s="8">
        <v>6114</v>
      </c>
      <c r="F18" s="8">
        <f t="shared" ref="F18:F23" si="0">ROUND($E18*0.95,0)</f>
        <v>5808</v>
      </c>
    </row>
    <row r="19" spans="1:6" x14ac:dyDescent="0.25">
      <c r="A19" s="57"/>
      <c r="B19" s="53"/>
      <c r="C19" s="49" t="s">
        <v>43</v>
      </c>
      <c r="D19" s="50"/>
      <c r="E19" s="8">
        <v>407</v>
      </c>
      <c r="F19" s="8">
        <f t="shared" si="0"/>
        <v>387</v>
      </c>
    </row>
    <row r="20" spans="1:6" x14ac:dyDescent="0.25">
      <c r="A20" s="57"/>
      <c r="B20" s="53"/>
      <c r="C20" s="49" t="s">
        <v>44</v>
      </c>
      <c r="D20" s="50"/>
      <c r="E20" s="8">
        <v>6817</v>
      </c>
      <c r="F20" s="8">
        <f t="shared" si="0"/>
        <v>6476</v>
      </c>
    </row>
    <row r="21" spans="1:6" x14ac:dyDescent="0.25">
      <c r="A21" s="57"/>
      <c r="B21" s="53"/>
      <c r="C21" s="49" t="s">
        <v>45</v>
      </c>
      <c r="D21" s="50"/>
      <c r="E21" s="8">
        <v>269</v>
      </c>
      <c r="F21" s="8">
        <f t="shared" si="0"/>
        <v>256</v>
      </c>
    </row>
    <row r="22" spans="1:6" x14ac:dyDescent="0.25">
      <c r="A22" s="57"/>
      <c r="B22" s="53"/>
      <c r="C22" s="49" t="s">
        <v>46</v>
      </c>
      <c r="D22" s="50"/>
      <c r="E22" s="8">
        <v>3241</v>
      </c>
      <c r="F22" s="8">
        <f t="shared" si="0"/>
        <v>3079</v>
      </c>
    </row>
    <row r="23" spans="1:6" x14ac:dyDescent="0.25">
      <c r="A23" s="57"/>
      <c r="B23" s="53"/>
      <c r="C23" s="49" t="s">
        <v>47</v>
      </c>
      <c r="D23" s="50"/>
      <c r="E23" s="8">
        <v>183</v>
      </c>
      <c r="F23" s="8">
        <f t="shared" si="0"/>
        <v>174</v>
      </c>
    </row>
    <row r="24" spans="1:6" x14ac:dyDescent="0.25">
      <c r="A24" s="57"/>
      <c r="C24" s="14"/>
      <c r="D24" s="15"/>
    </row>
    <row r="25" spans="1:6" x14ac:dyDescent="0.25">
      <c r="A25" s="57"/>
      <c r="B25" s="53" t="s">
        <v>30</v>
      </c>
      <c r="C25" s="45" t="s">
        <v>12</v>
      </c>
      <c r="D25" s="58"/>
      <c r="E25" s="51" t="s">
        <v>32</v>
      </c>
      <c r="F25" s="51"/>
    </row>
    <row r="26" spans="1:6" ht="28.5" x14ac:dyDescent="0.25">
      <c r="A26" s="57"/>
      <c r="B26" s="53"/>
      <c r="C26" s="46"/>
      <c r="D26" s="59"/>
      <c r="E26" s="33" t="s">
        <v>27</v>
      </c>
      <c r="F26" s="33" t="s">
        <v>28</v>
      </c>
    </row>
    <row r="27" spans="1:6" x14ac:dyDescent="0.25">
      <c r="A27" s="57"/>
      <c r="B27" s="53"/>
      <c r="C27" s="49" t="s">
        <v>48</v>
      </c>
      <c r="D27" s="50"/>
      <c r="E27" s="9">
        <f t="shared" ref="E27:F34" si="1">$C5*E16/1.27</f>
        <v>80632559.055118114</v>
      </c>
      <c r="F27" s="9">
        <f t="shared" si="1"/>
        <v>76600984.251968503</v>
      </c>
    </row>
    <row r="28" spans="1:6" x14ac:dyDescent="0.25">
      <c r="A28" s="57"/>
      <c r="B28" s="53"/>
      <c r="C28" s="49" t="s">
        <v>49</v>
      </c>
      <c r="D28" s="50"/>
      <c r="E28" s="9">
        <f t="shared" si="1"/>
        <v>1677519.6850393701</v>
      </c>
      <c r="F28" s="9">
        <f t="shared" si="1"/>
        <v>1593740.1574803148</v>
      </c>
    </row>
    <row r="29" spans="1:6" x14ac:dyDescent="0.25">
      <c r="A29" s="57"/>
      <c r="B29" s="53"/>
      <c r="C29" s="49" t="s">
        <v>42</v>
      </c>
      <c r="D29" s="50"/>
      <c r="E29" s="9">
        <f t="shared" si="1"/>
        <v>54159448.818897635</v>
      </c>
      <c r="F29" s="9">
        <f t="shared" si="1"/>
        <v>51448818.897637792</v>
      </c>
    </row>
    <row r="30" spans="1:6" x14ac:dyDescent="0.25">
      <c r="A30" s="57"/>
      <c r="B30" s="53"/>
      <c r="C30" s="54" t="s">
        <v>43</v>
      </c>
      <c r="D30" s="55"/>
      <c r="E30" s="9">
        <f t="shared" si="1"/>
        <v>10815944.881889764</v>
      </c>
      <c r="F30" s="9">
        <f t="shared" si="1"/>
        <v>10284448.818897638</v>
      </c>
    </row>
    <row r="31" spans="1:6" x14ac:dyDescent="0.25">
      <c r="A31" s="57"/>
      <c r="B31" s="53"/>
      <c r="C31" s="54" t="s">
        <v>44</v>
      </c>
      <c r="D31" s="55"/>
      <c r="E31" s="9">
        <f t="shared" si="1"/>
        <v>16908307.086614173</v>
      </c>
      <c r="F31" s="9">
        <f t="shared" si="1"/>
        <v>16062519.685039369</v>
      </c>
    </row>
    <row r="32" spans="1:6" x14ac:dyDescent="0.25">
      <c r="A32" s="57"/>
      <c r="B32" s="53"/>
      <c r="C32" s="54" t="s">
        <v>45</v>
      </c>
      <c r="D32" s="55"/>
      <c r="E32" s="9">
        <f t="shared" si="1"/>
        <v>2001614.1732283465</v>
      </c>
      <c r="F32" s="9">
        <f t="shared" si="1"/>
        <v>1904881.8897637795</v>
      </c>
    </row>
    <row r="33" spans="1:6" x14ac:dyDescent="0.25">
      <c r="A33" s="57"/>
      <c r="B33" s="53"/>
      <c r="C33" s="54" t="s">
        <v>46</v>
      </c>
      <c r="D33" s="55"/>
      <c r="E33" s="9">
        <f t="shared" si="1"/>
        <v>8038700.7874015747</v>
      </c>
      <c r="F33" s="9">
        <f t="shared" si="1"/>
        <v>7636889.7637795275</v>
      </c>
    </row>
    <row r="34" spans="1:6" x14ac:dyDescent="0.25">
      <c r="A34" s="57"/>
      <c r="B34" s="53"/>
      <c r="C34" s="54" t="s">
        <v>47</v>
      </c>
      <c r="D34" s="55"/>
      <c r="E34" s="9">
        <f t="shared" si="1"/>
        <v>1361692.9133858269</v>
      </c>
      <c r="F34" s="9">
        <f t="shared" si="1"/>
        <v>1294724.4094488188</v>
      </c>
    </row>
    <row r="35" spans="1:6" s="27" customFormat="1" x14ac:dyDescent="0.25">
      <c r="A35" s="57"/>
      <c r="B35" s="25"/>
      <c r="C35" s="24"/>
      <c r="D35" s="32" t="s">
        <v>17</v>
      </c>
      <c r="E35" s="17">
        <f>SUM(E27:E34)</f>
        <v>175595787.40157482</v>
      </c>
      <c r="F35" s="17">
        <f>SUM(F27:F34)</f>
        <v>166827007.87401575</v>
      </c>
    </row>
    <row r="36" spans="1:6" x14ac:dyDescent="0.25">
      <c r="A36" s="57"/>
      <c r="C36" s="14"/>
      <c r="D36" s="15"/>
    </row>
    <row r="37" spans="1:6" ht="25.9" customHeight="1" x14ac:dyDescent="0.25">
      <c r="A37" s="57"/>
      <c r="B37" s="53" t="s">
        <v>31</v>
      </c>
      <c r="C37" s="40" t="s">
        <v>12</v>
      </c>
      <c r="D37" s="51" t="s">
        <v>15</v>
      </c>
      <c r="E37" s="51" t="s">
        <v>33</v>
      </c>
      <c r="F37" s="51"/>
    </row>
    <row r="38" spans="1:6" ht="28.5" customHeight="1" x14ac:dyDescent="0.25">
      <c r="A38" s="57"/>
      <c r="B38" s="53"/>
      <c r="C38" s="40"/>
      <c r="D38" s="51"/>
      <c r="E38" s="33" t="s">
        <v>27</v>
      </c>
      <c r="F38" s="33" t="s">
        <v>28</v>
      </c>
    </row>
    <row r="39" spans="1:6" x14ac:dyDescent="0.25">
      <c r="A39" s="57"/>
      <c r="B39" s="53"/>
      <c r="C39" s="4" t="s">
        <v>44</v>
      </c>
      <c r="D39" s="10">
        <v>2030</v>
      </c>
      <c r="E39" s="11">
        <f t="shared" ref="E39:F42" si="2">$D39*E20/1.27</f>
        <v>10896464.566929134</v>
      </c>
      <c r="F39" s="11">
        <f t="shared" si="2"/>
        <v>10351401.574803149</v>
      </c>
    </row>
    <row r="40" spans="1:6" x14ac:dyDescent="0.25">
      <c r="A40" s="57"/>
      <c r="B40" s="53"/>
      <c r="C40" s="4" t="s">
        <v>45</v>
      </c>
      <c r="D40" s="10">
        <v>2030</v>
      </c>
      <c r="E40" s="11">
        <f t="shared" si="2"/>
        <v>429976.37795275589</v>
      </c>
      <c r="F40" s="11">
        <f t="shared" si="2"/>
        <v>409196.85039370076</v>
      </c>
    </row>
    <row r="41" spans="1:6" x14ac:dyDescent="0.25">
      <c r="A41" s="57"/>
      <c r="B41" s="53"/>
      <c r="C41" s="4" t="s">
        <v>46</v>
      </c>
      <c r="D41" s="10">
        <v>2030</v>
      </c>
      <c r="E41" s="11">
        <f t="shared" si="2"/>
        <v>5180496.0629921257</v>
      </c>
      <c r="F41" s="11">
        <f t="shared" si="2"/>
        <v>4921551.1811023625</v>
      </c>
    </row>
    <row r="42" spans="1:6" x14ac:dyDescent="0.25">
      <c r="A42" s="57"/>
      <c r="B42" s="53"/>
      <c r="C42" s="4" t="s">
        <v>47</v>
      </c>
      <c r="D42" s="10">
        <v>2030</v>
      </c>
      <c r="E42" s="11">
        <f t="shared" si="2"/>
        <v>292511.81102362205</v>
      </c>
      <c r="F42" s="11">
        <f t="shared" si="2"/>
        <v>278125.9842519685</v>
      </c>
    </row>
    <row r="43" spans="1:6" x14ac:dyDescent="0.25">
      <c r="A43" s="57"/>
      <c r="B43" s="53"/>
      <c r="C43" s="19" t="s">
        <v>14</v>
      </c>
      <c r="D43" s="19"/>
      <c r="E43" s="20">
        <v>31544</v>
      </c>
      <c r="F43" s="20">
        <v>31544</v>
      </c>
    </row>
    <row r="44" spans="1:6" ht="42.75" x14ac:dyDescent="0.25">
      <c r="A44" s="57"/>
      <c r="B44" s="53"/>
      <c r="C44" s="12" t="s">
        <v>16</v>
      </c>
      <c r="D44" s="13">
        <v>120</v>
      </c>
      <c r="E44" s="11">
        <f>$D44*E43/1.27*12</f>
        <v>35766425.196850389</v>
      </c>
      <c r="F44" s="11">
        <f>$D44*F43/1.27*12</f>
        <v>35766425.196850389</v>
      </c>
    </row>
    <row r="45" spans="1:6" x14ac:dyDescent="0.25">
      <c r="A45" s="57"/>
      <c r="D45" s="32" t="s">
        <v>17</v>
      </c>
      <c r="E45" s="17">
        <f>E39+E40+E41+E42+E44</f>
        <v>52565874.015748024</v>
      </c>
      <c r="F45" s="17">
        <f t="shared" ref="F45" si="3">F39+F40+F41+F42+F44</f>
        <v>51726700.787401572</v>
      </c>
    </row>
    <row r="46" spans="1:6" x14ac:dyDescent="0.25">
      <c r="A46" s="57"/>
    </row>
    <row r="47" spans="1:6" x14ac:dyDescent="0.25">
      <c r="A47" s="57"/>
      <c r="B47" s="36" t="s">
        <v>25</v>
      </c>
      <c r="C47" s="36"/>
      <c r="D47" s="36"/>
      <c r="E47" s="17">
        <f>E35+E45</f>
        <v>228161661.41732284</v>
      </c>
      <c r="F47" s="17">
        <f>F35+F45</f>
        <v>218553708.66141731</v>
      </c>
    </row>
    <row r="48" spans="1:6" x14ac:dyDescent="0.25">
      <c r="A48" s="57"/>
    </row>
  </sheetData>
  <mergeCells count="37">
    <mergeCell ref="C33:D33"/>
    <mergeCell ref="C34:D34"/>
    <mergeCell ref="B37:B44"/>
    <mergeCell ref="C37:C38"/>
    <mergeCell ref="D37:D38"/>
    <mergeCell ref="E37:F37"/>
    <mergeCell ref="C23:D23"/>
    <mergeCell ref="B25:B34"/>
    <mergeCell ref="C25:D26"/>
    <mergeCell ref="E25:F25"/>
    <mergeCell ref="C27:D27"/>
    <mergeCell ref="C28:D28"/>
    <mergeCell ref="C29:D29"/>
    <mergeCell ref="C30:D30"/>
    <mergeCell ref="C31:D31"/>
    <mergeCell ref="C32:D32"/>
    <mergeCell ref="B14:B23"/>
    <mergeCell ref="C14:D15"/>
    <mergeCell ref="E14:F14"/>
    <mergeCell ref="C16:D16"/>
    <mergeCell ref="C17:D17"/>
    <mergeCell ref="A4:A48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8:D18"/>
    <mergeCell ref="C19:D19"/>
    <mergeCell ref="C20:D20"/>
    <mergeCell ref="C21:D21"/>
    <mergeCell ref="C22:D22"/>
    <mergeCell ref="B47:D4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4:F48"/>
  <sheetViews>
    <sheetView workbookViewId="0">
      <selection activeCell="C5" sqref="C5:D5"/>
    </sheetView>
  </sheetViews>
  <sheetFormatPr defaultColWidth="9.140625" defaultRowHeight="14.25" x14ac:dyDescent="0.25"/>
  <cols>
    <col min="1" max="1" width="16" style="1" customWidth="1"/>
    <col min="2" max="2" width="50.85546875" style="1" bestFit="1" customWidth="1"/>
    <col min="3" max="3" width="28.5703125" style="1" bestFit="1" customWidth="1"/>
    <col min="4" max="4" width="21.28515625" style="1" bestFit="1" customWidth="1"/>
    <col min="5" max="5" width="27.28515625" style="1" bestFit="1" customWidth="1"/>
    <col min="6" max="6" width="25.7109375" style="1" customWidth="1"/>
    <col min="7" max="16384" width="9.140625" style="1"/>
  </cols>
  <sheetData>
    <row r="4" spans="1:6" x14ac:dyDescent="0.25">
      <c r="A4" s="56" t="s">
        <v>52</v>
      </c>
      <c r="B4" s="2" t="s">
        <v>12</v>
      </c>
      <c r="C4" s="40" t="s">
        <v>34</v>
      </c>
      <c r="D4" s="40"/>
      <c r="E4" s="31" t="s">
        <v>35</v>
      </c>
    </row>
    <row r="5" spans="1:6" x14ac:dyDescent="0.25">
      <c r="A5" s="57"/>
      <c r="B5" s="4" t="s">
        <v>48</v>
      </c>
      <c r="C5" s="52">
        <v>500</v>
      </c>
      <c r="D5" s="52"/>
      <c r="E5" s="26">
        <f>C5/adatok_várható_2022!B18-100%</f>
        <v>1.2727272727272729</v>
      </c>
    </row>
    <row r="6" spans="1:6" x14ac:dyDescent="0.25">
      <c r="A6" s="57"/>
      <c r="B6" s="4" t="s">
        <v>49</v>
      </c>
      <c r="C6" s="52">
        <v>400</v>
      </c>
      <c r="D6" s="52"/>
      <c r="E6" s="26">
        <f>C6/adatok_várható_2022!B19-100%</f>
        <v>0.81818181818181812</v>
      </c>
    </row>
    <row r="7" spans="1:6" x14ac:dyDescent="0.25">
      <c r="A7" s="57"/>
      <c r="B7" s="4" t="s">
        <v>42</v>
      </c>
      <c r="C7" s="52">
        <v>12500</v>
      </c>
      <c r="D7" s="52"/>
      <c r="E7" s="26">
        <f>C7/adatok_várható_2022!B20-100%</f>
        <v>1.2893772893772892</v>
      </c>
    </row>
    <row r="8" spans="1:6" x14ac:dyDescent="0.25">
      <c r="A8" s="57"/>
      <c r="B8" s="4" t="s">
        <v>43</v>
      </c>
      <c r="C8" s="52">
        <v>37500</v>
      </c>
      <c r="D8" s="52"/>
      <c r="E8" s="26">
        <f>C8/adatok_várható_2022!B21-100%</f>
        <v>1.2893772893772892</v>
      </c>
    </row>
    <row r="9" spans="1:6" x14ac:dyDescent="0.25">
      <c r="A9" s="57"/>
      <c r="B9" s="4" t="s">
        <v>44</v>
      </c>
      <c r="C9" s="52">
        <v>3500</v>
      </c>
      <c r="D9" s="52"/>
      <c r="E9" s="26">
        <f>C9/adatok_várható_2022!B22-100%</f>
        <v>1.2435897435897436</v>
      </c>
    </row>
    <row r="10" spans="1:6" x14ac:dyDescent="0.25">
      <c r="A10" s="57"/>
      <c r="B10" s="4" t="s">
        <v>45</v>
      </c>
      <c r="C10" s="52">
        <v>10500</v>
      </c>
      <c r="D10" s="52"/>
      <c r="E10" s="26">
        <f>C10/adatok_várható_2022!B23-100%</f>
        <v>1.2435897435897436</v>
      </c>
    </row>
    <row r="11" spans="1:6" x14ac:dyDescent="0.25">
      <c r="A11" s="57"/>
      <c r="B11" s="4" t="s">
        <v>46</v>
      </c>
      <c r="C11" s="52">
        <v>3500</v>
      </c>
      <c r="D11" s="52"/>
      <c r="E11" s="26">
        <f>C11/adatok_várható_2022!B24-100%</f>
        <v>1.2435897435897436</v>
      </c>
    </row>
    <row r="12" spans="1:6" x14ac:dyDescent="0.25">
      <c r="A12" s="57"/>
      <c r="B12" s="4" t="s">
        <v>47</v>
      </c>
      <c r="C12" s="52">
        <v>10500</v>
      </c>
      <c r="D12" s="52"/>
      <c r="E12" s="26">
        <f>C12/adatok_várható_2022!B25-100%</f>
        <v>1.2435897435897436</v>
      </c>
    </row>
    <row r="13" spans="1:6" x14ac:dyDescent="0.25">
      <c r="A13" s="57"/>
      <c r="C13" s="14"/>
      <c r="D13" s="15"/>
    </row>
    <row r="14" spans="1:6" ht="30.6" customHeight="1" x14ac:dyDescent="0.25">
      <c r="A14" s="57"/>
      <c r="B14" s="53" t="s">
        <v>29</v>
      </c>
      <c r="C14" s="45" t="s">
        <v>12</v>
      </c>
      <c r="D14" s="58"/>
      <c r="E14" s="51" t="s">
        <v>26</v>
      </c>
      <c r="F14" s="51"/>
    </row>
    <row r="15" spans="1:6" ht="28.5" customHeight="1" x14ac:dyDescent="0.25">
      <c r="A15" s="57"/>
      <c r="B15" s="53"/>
      <c r="C15" s="46"/>
      <c r="D15" s="59"/>
      <c r="E15" s="33" t="s">
        <v>27</v>
      </c>
      <c r="F15" s="33" t="s">
        <v>28</v>
      </c>
    </row>
    <row r="16" spans="1:6" x14ac:dyDescent="0.25">
      <c r="A16" s="57"/>
      <c r="B16" s="53"/>
      <c r="C16" s="49" t="s">
        <v>48</v>
      </c>
      <c r="D16" s="50"/>
      <c r="E16" s="8">
        <v>227563</v>
      </c>
      <c r="F16" s="8">
        <f>ROUND($E16*0.95,0)</f>
        <v>216185</v>
      </c>
    </row>
    <row r="17" spans="1:6" x14ac:dyDescent="0.25">
      <c r="A17" s="57"/>
      <c r="B17" s="53"/>
      <c r="C17" s="49" t="s">
        <v>49</v>
      </c>
      <c r="D17" s="50"/>
      <c r="E17" s="8">
        <v>6087</v>
      </c>
      <c r="F17" s="8">
        <f>ROUND($E17*0.95,0)</f>
        <v>5783</v>
      </c>
    </row>
    <row r="18" spans="1:6" x14ac:dyDescent="0.25">
      <c r="A18" s="57"/>
      <c r="B18" s="53"/>
      <c r="C18" s="49" t="s">
        <v>42</v>
      </c>
      <c r="D18" s="50"/>
      <c r="E18" s="8">
        <v>6114</v>
      </c>
      <c r="F18" s="8">
        <f t="shared" ref="F18:F23" si="0">ROUND($E18*0.95,0)</f>
        <v>5808</v>
      </c>
    </row>
    <row r="19" spans="1:6" x14ac:dyDescent="0.25">
      <c r="A19" s="57"/>
      <c r="B19" s="53"/>
      <c r="C19" s="49" t="s">
        <v>43</v>
      </c>
      <c r="D19" s="50"/>
      <c r="E19" s="8">
        <v>407</v>
      </c>
      <c r="F19" s="8">
        <f t="shared" si="0"/>
        <v>387</v>
      </c>
    </row>
    <row r="20" spans="1:6" x14ac:dyDescent="0.25">
      <c r="A20" s="57"/>
      <c r="B20" s="53"/>
      <c r="C20" s="49" t="s">
        <v>44</v>
      </c>
      <c r="D20" s="50"/>
      <c r="E20" s="8">
        <v>6817</v>
      </c>
      <c r="F20" s="8">
        <f t="shared" si="0"/>
        <v>6476</v>
      </c>
    </row>
    <row r="21" spans="1:6" x14ac:dyDescent="0.25">
      <c r="A21" s="57"/>
      <c r="B21" s="53"/>
      <c r="C21" s="49" t="s">
        <v>45</v>
      </c>
      <c r="D21" s="50"/>
      <c r="E21" s="8">
        <v>269</v>
      </c>
      <c r="F21" s="8">
        <f t="shared" si="0"/>
        <v>256</v>
      </c>
    </row>
    <row r="22" spans="1:6" x14ac:dyDescent="0.25">
      <c r="A22" s="57"/>
      <c r="B22" s="53"/>
      <c r="C22" s="49" t="s">
        <v>46</v>
      </c>
      <c r="D22" s="50"/>
      <c r="E22" s="8">
        <v>3241</v>
      </c>
      <c r="F22" s="8">
        <f t="shared" si="0"/>
        <v>3079</v>
      </c>
    </row>
    <row r="23" spans="1:6" x14ac:dyDescent="0.25">
      <c r="A23" s="57"/>
      <c r="B23" s="53"/>
      <c r="C23" s="49" t="s">
        <v>47</v>
      </c>
      <c r="D23" s="50"/>
      <c r="E23" s="8">
        <v>183</v>
      </c>
      <c r="F23" s="8">
        <f t="shared" si="0"/>
        <v>174</v>
      </c>
    </row>
    <row r="24" spans="1:6" x14ac:dyDescent="0.25">
      <c r="A24" s="57"/>
      <c r="C24" s="14"/>
      <c r="D24" s="15"/>
    </row>
    <row r="25" spans="1:6" x14ac:dyDescent="0.25">
      <c r="A25" s="57"/>
      <c r="B25" s="53" t="s">
        <v>30</v>
      </c>
      <c r="C25" s="45" t="s">
        <v>12</v>
      </c>
      <c r="D25" s="58"/>
      <c r="E25" s="51" t="s">
        <v>32</v>
      </c>
      <c r="F25" s="51"/>
    </row>
    <row r="26" spans="1:6" ht="28.5" x14ac:dyDescent="0.25">
      <c r="A26" s="57"/>
      <c r="B26" s="53"/>
      <c r="C26" s="46"/>
      <c r="D26" s="59"/>
      <c r="E26" s="33" t="s">
        <v>27</v>
      </c>
      <c r="F26" s="33" t="s">
        <v>28</v>
      </c>
    </row>
    <row r="27" spans="1:6" x14ac:dyDescent="0.25">
      <c r="A27" s="57"/>
      <c r="B27" s="53"/>
      <c r="C27" s="49" t="s">
        <v>48</v>
      </c>
      <c r="D27" s="50"/>
      <c r="E27" s="9">
        <f t="shared" ref="E27:F34" si="1">$C5*E16/1.27</f>
        <v>89591732.283464566</v>
      </c>
      <c r="F27" s="9">
        <f t="shared" si="1"/>
        <v>85112204.724409446</v>
      </c>
    </row>
    <row r="28" spans="1:6" x14ac:dyDescent="0.25">
      <c r="A28" s="57"/>
      <c r="B28" s="53"/>
      <c r="C28" s="49" t="s">
        <v>49</v>
      </c>
      <c r="D28" s="50"/>
      <c r="E28" s="9">
        <f t="shared" si="1"/>
        <v>1917165.3543307087</v>
      </c>
      <c r="F28" s="9">
        <f t="shared" si="1"/>
        <v>1821417.3228346456</v>
      </c>
    </row>
    <row r="29" spans="1:6" x14ac:dyDescent="0.25">
      <c r="A29" s="57"/>
      <c r="B29" s="53"/>
      <c r="C29" s="49" t="s">
        <v>42</v>
      </c>
      <c r="D29" s="50"/>
      <c r="E29" s="9">
        <f t="shared" si="1"/>
        <v>60177165.354330711</v>
      </c>
      <c r="F29" s="9">
        <f t="shared" si="1"/>
        <v>57165354.33070866</v>
      </c>
    </row>
    <row r="30" spans="1:6" x14ac:dyDescent="0.25">
      <c r="A30" s="57"/>
      <c r="B30" s="53"/>
      <c r="C30" s="54" t="s">
        <v>43</v>
      </c>
      <c r="D30" s="55"/>
      <c r="E30" s="9">
        <f t="shared" si="1"/>
        <v>12017716.535433071</v>
      </c>
      <c r="F30" s="9">
        <f t="shared" si="1"/>
        <v>11427165.354330709</v>
      </c>
    </row>
    <row r="31" spans="1:6" x14ac:dyDescent="0.25">
      <c r="A31" s="57"/>
      <c r="B31" s="53"/>
      <c r="C31" s="54" t="s">
        <v>44</v>
      </c>
      <c r="D31" s="55"/>
      <c r="E31" s="9">
        <f t="shared" si="1"/>
        <v>18787007.874015749</v>
      </c>
      <c r="F31" s="9">
        <f t="shared" si="1"/>
        <v>17847244.094488189</v>
      </c>
    </row>
    <row r="32" spans="1:6" x14ac:dyDescent="0.25">
      <c r="A32" s="57"/>
      <c r="B32" s="53"/>
      <c r="C32" s="54" t="s">
        <v>45</v>
      </c>
      <c r="D32" s="55"/>
      <c r="E32" s="9">
        <f t="shared" si="1"/>
        <v>2224015.7480314961</v>
      </c>
      <c r="F32" s="9">
        <f t="shared" si="1"/>
        <v>2116535.4330708659</v>
      </c>
    </row>
    <row r="33" spans="1:6" x14ac:dyDescent="0.25">
      <c r="A33" s="57"/>
      <c r="B33" s="53"/>
      <c r="C33" s="54" t="s">
        <v>46</v>
      </c>
      <c r="D33" s="55"/>
      <c r="E33" s="9">
        <f t="shared" si="1"/>
        <v>8931889.7637795266</v>
      </c>
      <c r="F33" s="9">
        <f t="shared" si="1"/>
        <v>8485433.0708661415</v>
      </c>
    </row>
    <row r="34" spans="1:6" x14ac:dyDescent="0.25">
      <c r="A34" s="57"/>
      <c r="B34" s="53"/>
      <c r="C34" s="54" t="s">
        <v>47</v>
      </c>
      <c r="D34" s="55"/>
      <c r="E34" s="9">
        <f t="shared" si="1"/>
        <v>1512992.125984252</v>
      </c>
      <c r="F34" s="9">
        <f t="shared" si="1"/>
        <v>1438582.6771653544</v>
      </c>
    </row>
    <row r="35" spans="1:6" s="27" customFormat="1" x14ac:dyDescent="0.25">
      <c r="A35" s="57"/>
      <c r="B35" s="25"/>
      <c r="C35" s="24"/>
      <c r="D35" s="32" t="s">
        <v>17</v>
      </c>
      <c r="E35" s="17">
        <f>SUM(E27:E34)</f>
        <v>195159685.03937009</v>
      </c>
      <c r="F35" s="17">
        <f>SUM(F27:F34)</f>
        <v>185413937.00787404</v>
      </c>
    </row>
    <row r="36" spans="1:6" x14ac:dyDescent="0.25">
      <c r="A36" s="57"/>
      <c r="C36" s="14"/>
      <c r="D36" s="15"/>
    </row>
    <row r="37" spans="1:6" ht="27" customHeight="1" x14ac:dyDescent="0.25">
      <c r="A37" s="57"/>
      <c r="B37" s="53" t="s">
        <v>31</v>
      </c>
      <c r="C37" s="40" t="s">
        <v>12</v>
      </c>
      <c r="D37" s="51" t="s">
        <v>15</v>
      </c>
      <c r="E37" s="51" t="s">
        <v>33</v>
      </c>
      <c r="F37" s="51"/>
    </row>
    <row r="38" spans="1:6" ht="28.5" customHeight="1" x14ac:dyDescent="0.25">
      <c r="A38" s="57"/>
      <c r="B38" s="53"/>
      <c r="C38" s="40"/>
      <c r="D38" s="51"/>
      <c r="E38" s="33" t="s">
        <v>27</v>
      </c>
      <c r="F38" s="33" t="s">
        <v>28</v>
      </c>
    </row>
    <row r="39" spans="1:6" x14ac:dyDescent="0.25">
      <c r="A39" s="57"/>
      <c r="B39" s="53"/>
      <c r="C39" s="4" t="s">
        <v>44</v>
      </c>
      <c r="D39" s="10">
        <v>2030</v>
      </c>
      <c r="E39" s="11">
        <f t="shared" ref="E39:F42" si="2">$D39*E20/1.27</f>
        <v>10896464.566929134</v>
      </c>
      <c r="F39" s="11">
        <f t="shared" si="2"/>
        <v>10351401.574803149</v>
      </c>
    </row>
    <row r="40" spans="1:6" x14ac:dyDescent="0.25">
      <c r="A40" s="57"/>
      <c r="B40" s="53"/>
      <c r="C40" s="4" t="s">
        <v>45</v>
      </c>
      <c r="D40" s="10">
        <v>2030</v>
      </c>
      <c r="E40" s="11">
        <f t="shared" si="2"/>
        <v>429976.37795275589</v>
      </c>
      <c r="F40" s="11">
        <f t="shared" si="2"/>
        <v>409196.85039370076</v>
      </c>
    </row>
    <row r="41" spans="1:6" x14ac:dyDescent="0.25">
      <c r="A41" s="57"/>
      <c r="B41" s="53"/>
      <c r="C41" s="4" t="s">
        <v>46</v>
      </c>
      <c r="D41" s="10">
        <v>2030</v>
      </c>
      <c r="E41" s="11">
        <f t="shared" si="2"/>
        <v>5180496.0629921257</v>
      </c>
      <c r="F41" s="11">
        <f t="shared" si="2"/>
        <v>4921551.1811023625</v>
      </c>
    </row>
    <row r="42" spans="1:6" x14ac:dyDescent="0.25">
      <c r="A42" s="57"/>
      <c r="B42" s="53"/>
      <c r="C42" s="4" t="s">
        <v>47</v>
      </c>
      <c r="D42" s="10">
        <v>2030</v>
      </c>
      <c r="E42" s="11">
        <f t="shared" si="2"/>
        <v>292511.81102362205</v>
      </c>
      <c r="F42" s="11">
        <f t="shared" si="2"/>
        <v>278125.9842519685</v>
      </c>
    </row>
    <row r="43" spans="1:6" x14ac:dyDescent="0.25">
      <c r="A43" s="57"/>
      <c r="B43" s="53"/>
      <c r="C43" s="19" t="s">
        <v>14</v>
      </c>
      <c r="D43" s="19"/>
      <c r="E43" s="20">
        <v>31544</v>
      </c>
      <c r="F43" s="20">
        <v>31544</v>
      </c>
    </row>
    <row r="44" spans="1:6" ht="42.75" x14ac:dyDescent="0.25">
      <c r="A44" s="57"/>
      <c r="B44" s="53"/>
      <c r="C44" s="12" t="s">
        <v>16</v>
      </c>
      <c r="D44" s="13">
        <v>120</v>
      </c>
      <c r="E44" s="11">
        <f>$D44*E43/1.27*12</f>
        <v>35766425.196850389</v>
      </c>
      <c r="F44" s="11">
        <f>$D44*F43/1.27*12</f>
        <v>35766425.196850389</v>
      </c>
    </row>
    <row r="45" spans="1:6" x14ac:dyDescent="0.25">
      <c r="A45" s="57"/>
      <c r="D45" s="32" t="s">
        <v>17</v>
      </c>
      <c r="E45" s="17">
        <f>E39+E40+E41+E42+E44</f>
        <v>52565874.015748024</v>
      </c>
      <c r="F45" s="17">
        <f t="shared" ref="F45" si="3">F39+F40+F41+F42+F44</f>
        <v>51726700.787401572</v>
      </c>
    </row>
    <row r="46" spans="1:6" x14ac:dyDescent="0.25">
      <c r="A46" s="57"/>
    </row>
    <row r="47" spans="1:6" x14ac:dyDescent="0.25">
      <c r="A47" s="57"/>
      <c r="B47" s="36" t="s">
        <v>25</v>
      </c>
      <c r="C47" s="36"/>
      <c r="D47" s="36"/>
      <c r="E47" s="17">
        <f>E35+E45</f>
        <v>247725559.05511811</v>
      </c>
      <c r="F47" s="17">
        <f>F35+F45</f>
        <v>237140637.79527563</v>
      </c>
    </row>
    <row r="48" spans="1:6" x14ac:dyDescent="0.25">
      <c r="A48" s="57"/>
    </row>
  </sheetData>
  <mergeCells count="37">
    <mergeCell ref="C33:D33"/>
    <mergeCell ref="C34:D34"/>
    <mergeCell ref="B37:B44"/>
    <mergeCell ref="C37:C38"/>
    <mergeCell ref="D37:D38"/>
    <mergeCell ref="E37:F37"/>
    <mergeCell ref="C23:D23"/>
    <mergeCell ref="B25:B34"/>
    <mergeCell ref="C25:D26"/>
    <mergeCell ref="E25:F25"/>
    <mergeCell ref="C27:D27"/>
    <mergeCell ref="C28:D28"/>
    <mergeCell ref="C29:D29"/>
    <mergeCell ref="C30:D30"/>
    <mergeCell ref="C31:D31"/>
    <mergeCell ref="C32:D32"/>
    <mergeCell ref="B14:B23"/>
    <mergeCell ref="C14:D15"/>
    <mergeCell ref="E14:F14"/>
    <mergeCell ref="C16:D16"/>
    <mergeCell ref="C17:D17"/>
    <mergeCell ref="A4:A48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8:D18"/>
    <mergeCell ref="C19:D19"/>
    <mergeCell ref="C20:D20"/>
    <mergeCell ref="C21:D21"/>
    <mergeCell ref="C22:D22"/>
    <mergeCell ref="B47:D4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</vt:i4>
      </vt:variant>
    </vt:vector>
  </HeadingPairs>
  <TitlesOfParts>
    <vt:vector size="5" baseType="lpstr">
      <vt:lpstr>adatok_tény_2021</vt:lpstr>
      <vt:lpstr>adatok_várható_2022</vt:lpstr>
      <vt:lpstr>kalkuláció_1. verzió</vt:lpstr>
      <vt:lpstr>kalkuláció_2. verzió</vt:lpstr>
      <vt:lpstr>kalkuláció_3. verzió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Mészáros Antal</dc:creator>
  <cp:lastModifiedBy>Smolek Erika</cp:lastModifiedBy>
  <cp:lastPrinted>2022-08-19T10:17:56Z</cp:lastPrinted>
  <dcterms:created xsi:type="dcterms:W3CDTF">2022-08-19T08:17:55Z</dcterms:created>
  <dcterms:modified xsi:type="dcterms:W3CDTF">2022-12-08T14:33:08Z</dcterms:modified>
</cp:coreProperties>
</file>